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ink/ink3.xml" ContentType="application/inkml+xml"/>
  <Override PartName="/xl/ink/ink4.xml" ContentType="application/inkml+xml"/>
  <Override PartName="/xl/ink/ink5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shahd\Desktop\BSc in Actuarial and Quantitative FInance\Semester 1\Financial Mathematics\Excel\Lec 6\"/>
    </mc:Choice>
  </mc:AlternateContent>
  <xr:revisionPtr revIDLastSave="0" documentId="13_ncr:1_{9A69567A-C2BB-4DFF-99F2-DBAC35D00D61}" xr6:coauthVersionLast="46" xr6:coauthVersionMax="46" xr10:uidLastSave="{00000000-0000-0000-0000-000000000000}"/>
  <bookViews>
    <workbookView xWindow="-98" yWindow="-98" windowWidth="20715" windowHeight="13276" activeTab="5" xr2:uid="{00000000-000D-0000-FFFF-FFFF00000000}"/>
  </bookViews>
  <sheets>
    <sheet name="Qs5_part1" sheetId="1" r:id="rId1"/>
    <sheet name="Qs5_part2" sheetId="2" r:id="rId2"/>
    <sheet name="Qs7" sheetId="3" r:id="rId3"/>
    <sheet name="QB6_Q1" sheetId="4" r:id="rId4"/>
    <sheet name="QB6_Q2" sheetId="5" r:id="rId5"/>
    <sheet name="QB6_Q4" sheetId="6" r:id="rId6"/>
  </sheets>
  <definedNames>
    <definedName name="_xlnm._FilterDatabase" localSheetId="5" hidden="1">QB6_Q4!$A$11:$P$11</definedName>
    <definedName name="ar">QB6_Q1!$B$11</definedName>
    <definedName name="dec_r">'Qs7'!$B$5</definedName>
    <definedName name="eff_iq7">'Qs7'!$B$6</definedName>
    <definedName name="FP">'Qs7'!$B$3</definedName>
    <definedName name="FW" localSheetId="1">Qs5_part2!$B$5</definedName>
    <definedName name="FW">Qs5_part1!$B$5</definedName>
    <definedName name="I" localSheetId="1">Qs5_part2!$B$2</definedName>
    <definedName name="I">Qs5_part1!$B$2</definedName>
    <definedName name="ILoan">QB6_Q2!$B$2</definedName>
    <definedName name="inc_amt">QB6_Q4!$B$6</definedName>
    <definedName name="inc_r">'Qs7'!$B$4</definedName>
    <definedName name="inc_w" localSheetId="1">Qs5_part2!$B$6</definedName>
    <definedName name="inc_w">Qs5_part1!$B$6</definedName>
    <definedName name="loan_amt">QB6_Q4!$B$2</definedName>
    <definedName name="monthly_int">QB6_Q4!$B$8</definedName>
    <definedName name="q_int">QB6_Q2!$B$6</definedName>
    <definedName name="qir" localSheetId="1">Qs5_part2!$B$4</definedName>
    <definedName name="qir">Qs5_part1!$B$4</definedName>
    <definedName name="QRA">QB6_Q2!$B$7</definedName>
    <definedName name="repay_amt">QB6_Q4!$B$5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6" l="1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2" i="6"/>
  <c r="L3" i="6"/>
  <c r="D12" i="6"/>
  <c r="D13" i="6" s="1"/>
  <c r="D14" i="6" s="1"/>
  <c r="D15" i="6" s="1"/>
  <c r="D16" i="6" s="1"/>
  <c r="D17" i="6" s="1"/>
  <c r="D18" i="6" s="1"/>
  <c r="D19" i="6" s="1"/>
  <c r="D20" i="6" s="1"/>
  <c r="D21" i="6" s="1"/>
  <c r="D22" i="6" s="1"/>
  <c r="D23" i="6" s="1"/>
  <c r="D24" i="6" s="1"/>
  <c r="D25" i="6" s="1"/>
  <c r="D26" i="6" s="1"/>
  <c r="D27" i="6" s="1"/>
  <c r="D28" i="6" s="1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D68" i="6" s="1"/>
  <c r="D69" i="6" s="1"/>
  <c r="D70" i="6" s="1"/>
  <c r="D71" i="6" s="1"/>
  <c r="D72" i="6" s="1"/>
  <c r="D73" i="6" s="1"/>
  <c r="D74" i="6" s="1"/>
  <c r="D75" i="6" s="1"/>
  <c r="D76" i="6" s="1"/>
  <c r="D77" i="6" s="1"/>
  <c r="D78" i="6" s="1"/>
  <c r="D79" i="6" s="1"/>
  <c r="D80" i="6" s="1"/>
  <c r="D81" i="6" s="1"/>
  <c r="D82" i="6" s="1"/>
  <c r="D83" i="6" s="1"/>
  <c r="D84" i="6" s="1"/>
  <c r="D85" i="6" s="1"/>
  <c r="D86" i="6" s="1"/>
  <c r="D87" i="6" s="1"/>
  <c r="D88" i="6" s="1"/>
  <c r="D89" i="6" s="1"/>
  <c r="D90" i="6" s="1"/>
  <c r="D91" i="6" s="1"/>
  <c r="D92" i="6" s="1"/>
  <c r="D93" i="6" s="1"/>
  <c r="D94" i="6" s="1"/>
  <c r="D95" i="6" s="1"/>
  <c r="D96" i="6" s="1"/>
  <c r="D97" i="6" s="1"/>
  <c r="D98" i="6" s="1"/>
  <c r="D99" i="6" s="1"/>
  <c r="D100" i="6" s="1"/>
  <c r="D101" i="6" s="1"/>
  <c r="D102" i="6" s="1"/>
  <c r="D103" i="6" s="1"/>
  <c r="D104" i="6" s="1"/>
  <c r="D105" i="6" s="1"/>
  <c r="D106" i="6" s="1"/>
  <c r="D107" i="6" s="1"/>
  <c r="D108" i="6" s="1"/>
  <c r="D109" i="6" s="1"/>
  <c r="D110" i="6" s="1"/>
  <c r="D111" i="6" s="1"/>
  <c r="D112" i="6" s="1"/>
  <c r="D113" i="6" s="1"/>
  <c r="D114" i="6" s="1"/>
  <c r="D115" i="6" s="1"/>
  <c r="D116" i="6" s="1"/>
  <c r="D117" i="6" s="1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D130" i="6" s="1"/>
  <c r="D131" i="6" s="1"/>
  <c r="D132" i="6" s="1"/>
  <c r="D133" i="6" s="1"/>
  <c r="D134" i="6" s="1"/>
  <c r="D135" i="6" s="1"/>
  <c r="D136" i="6" s="1"/>
  <c r="D137" i="6" s="1"/>
  <c r="D138" i="6" s="1"/>
  <c r="D139" i="6" s="1"/>
  <c r="D140" i="6" s="1"/>
  <c r="D141" i="6" s="1"/>
  <c r="D142" i="6" s="1"/>
  <c r="D143" i="6" s="1"/>
  <c r="D144" i="6" s="1"/>
  <c r="D145" i="6" s="1"/>
  <c r="D146" i="6" s="1"/>
  <c r="D147" i="6" s="1"/>
  <c r="D148" i="6" s="1"/>
  <c r="D149" i="6" s="1"/>
  <c r="D150" i="6" s="1"/>
  <c r="D151" i="6" s="1"/>
  <c r="D152" i="6" s="1"/>
  <c r="D153" i="6" s="1"/>
  <c r="D154" i="6" s="1"/>
  <c r="D155" i="6" s="1"/>
  <c r="D156" i="6" s="1"/>
  <c r="D157" i="6" s="1"/>
  <c r="D158" i="6" s="1"/>
  <c r="D159" i="6" s="1"/>
  <c r="D160" i="6" s="1"/>
  <c r="D161" i="6" s="1"/>
  <c r="D162" i="6" s="1"/>
  <c r="D163" i="6" s="1"/>
  <c r="D164" i="6" s="1"/>
  <c r="D165" i="6" s="1"/>
  <c r="D166" i="6" s="1"/>
  <c r="D167" i="6" s="1"/>
  <c r="D168" i="6" s="1"/>
  <c r="D169" i="6" s="1"/>
  <c r="D170" i="6" s="1"/>
  <c r="D171" i="6" s="1"/>
  <c r="D172" i="6" s="1"/>
  <c r="D173" i="6" s="1"/>
  <c r="D174" i="6" s="1"/>
  <c r="D175" i="6" s="1"/>
  <c r="D176" i="6" s="1"/>
  <c r="D177" i="6" s="1"/>
  <c r="D178" i="6" s="1"/>
  <c r="D179" i="6" s="1"/>
  <c r="D180" i="6" s="1"/>
  <c r="D181" i="6" s="1"/>
  <c r="D182" i="6" s="1"/>
  <c r="D183" i="6" s="1"/>
  <c r="D184" i="6" s="1"/>
  <c r="D185" i="6" s="1"/>
  <c r="D186" i="6" s="1"/>
  <c r="D187" i="6" s="1"/>
  <c r="D188" i="6" s="1"/>
  <c r="D189" i="6" s="1"/>
  <c r="D190" i="6" s="1"/>
  <c r="D191" i="6" s="1"/>
  <c r="C12" i="6"/>
  <c r="E12" i="6" s="1"/>
  <c r="C3" i="6"/>
  <c r="B8" i="6"/>
  <c r="L16" i="5"/>
  <c r="L15" i="5"/>
  <c r="L13" i="5"/>
  <c r="L12" i="5"/>
  <c r="L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D10" i="5"/>
  <c r="C10" i="5"/>
  <c r="E10" i="5" s="1"/>
  <c r="F10" i="5" s="1"/>
  <c r="B11" i="5" s="1"/>
  <c r="D11" i="5" s="1"/>
  <c r="B6" i="5"/>
  <c r="B10" i="5"/>
  <c r="F12" i="6" l="1"/>
  <c r="G12" i="6" s="1"/>
  <c r="C13" i="6" s="1"/>
  <c r="E13" i="6" s="1"/>
  <c r="F13" i="6" s="1"/>
  <c r="G13" i="6" s="1"/>
  <c r="E11" i="5"/>
  <c r="F11" i="5" s="1"/>
  <c r="B12" i="5" s="1"/>
  <c r="D12" i="5" s="1"/>
  <c r="E12" i="5" s="1"/>
  <c r="F12" i="5" s="1"/>
  <c r="B13" i="5" s="1"/>
  <c r="D13" i="5" s="1"/>
  <c r="E13" i="5" s="1"/>
  <c r="F13" i="5" s="1"/>
  <c r="B14" i="5" s="1"/>
  <c r="D14" i="5" s="1"/>
  <c r="E14" i="5" s="1"/>
  <c r="F14" i="5" s="1"/>
  <c r="B15" i="5" s="1"/>
  <c r="D15" i="5" s="1"/>
  <c r="E15" i="5" s="1"/>
  <c r="F15" i="5" s="1"/>
  <c r="B16" i="5" s="1"/>
  <c r="D16" i="5" s="1"/>
  <c r="E16" i="5" s="1"/>
  <c r="F16" i="5" s="1"/>
  <c r="B17" i="5" s="1"/>
  <c r="D17" i="5" s="1"/>
  <c r="E17" i="5" s="1"/>
  <c r="F17" i="5" s="1"/>
  <c r="B18" i="5" s="1"/>
  <c r="D18" i="5" s="1"/>
  <c r="E18" i="5" s="1"/>
  <c r="F18" i="5" s="1"/>
  <c r="B19" i="5" s="1"/>
  <c r="B5" i="4"/>
  <c r="D4" i="4"/>
  <c r="E4" i="4" s="1"/>
  <c r="D5" i="4"/>
  <c r="E5" i="4" s="1"/>
  <c r="D6" i="4"/>
  <c r="E6" i="4" s="1"/>
  <c r="D7" i="4"/>
  <c r="E7" i="4" s="1"/>
  <c r="D8" i="4"/>
  <c r="E8" i="4" s="1"/>
  <c r="D3" i="4"/>
  <c r="E3" i="4" s="1"/>
  <c r="B6" i="4"/>
  <c r="B7" i="4"/>
  <c r="B8" i="4"/>
  <c r="B4" i="4"/>
  <c r="D26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10" i="3"/>
  <c r="B21" i="3"/>
  <c r="B22" i="3" s="1"/>
  <c r="B23" i="3" s="1"/>
  <c r="B24" i="3" s="1"/>
  <c r="B20" i="3"/>
  <c r="B19" i="3"/>
  <c r="B18" i="3"/>
  <c r="B17" i="3"/>
  <c r="B12" i="3"/>
  <c r="B13" i="3" s="1"/>
  <c r="B14" i="3" s="1"/>
  <c r="B15" i="3" s="1"/>
  <c r="B16" i="3" s="1"/>
  <c r="B11" i="3"/>
  <c r="B10" i="3"/>
  <c r="D21" i="2"/>
  <c r="D20" i="2"/>
  <c r="D19" i="2"/>
  <c r="D18" i="2"/>
  <c r="D17" i="2"/>
  <c r="D16" i="2"/>
  <c r="D15" i="2"/>
  <c r="D14" i="2"/>
  <c r="D13" i="2"/>
  <c r="D12" i="2"/>
  <c r="D11" i="2"/>
  <c r="D10" i="2"/>
  <c r="B10" i="2"/>
  <c r="B4" i="2"/>
  <c r="D12" i="1"/>
  <c r="D13" i="1"/>
  <c r="D14" i="1"/>
  <c r="D15" i="1"/>
  <c r="D16" i="1"/>
  <c r="D17" i="1"/>
  <c r="D18" i="1"/>
  <c r="D19" i="1"/>
  <c r="D20" i="1"/>
  <c r="D21" i="1"/>
  <c r="D11" i="1"/>
  <c r="D10" i="1"/>
  <c r="B10" i="1"/>
  <c r="B4" i="1"/>
  <c r="C14" i="6" l="1"/>
  <c r="E14" i="6" s="1"/>
  <c r="F14" i="6" s="1"/>
  <c r="G14" i="6" s="1"/>
  <c r="H13" i="6"/>
  <c r="D19" i="5"/>
  <c r="E19" i="5" s="1"/>
  <c r="F19" i="5" s="1"/>
  <c r="B20" i="5" s="1"/>
  <c r="E9" i="4"/>
  <c r="C10" i="2"/>
  <c r="E10" i="2" s="1"/>
  <c r="B11" i="2" s="1"/>
  <c r="C10" i="1"/>
  <c r="E10" i="1" s="1"/>
  <c r="B11" i="1" s="1"/>
  <c r="C15" i="6" l="1"/>
  <c r="E15" i="6" s="1"/>
  <c r="F15" i="6" s="1"/>
  <c r="G15" i="6" s="1"/>
  <c r="H14" i="6"/>
  <c r="D20" i="5"/>
  <c r="E20" i="5" s="1"/>
  <c r="F20" i="5" s="1"/>
  <c r="B21" i="5" s="1"/>
  <c r="D21" i="5" s="1"/>
  <c r="E21" i="5" s="1"/>
  <c r="F21" i="5" s="1"/>
  <c r="B22" i="5" s="1"/>
  <c r="D22" i="5" s="1"/>
  <c r="E22" i="5" s="1"/>
  <c r="F22" i="5" s="1"/>
  <c r="B23" i="5" s="1"/>
  <c r="E11" i="1"/>
  <c r="B12" i="1" s="1"/>
  <c r="C12" i="1" s="1"/>
  <c r="E12" i="1" s="1"/>
  <c r="B13" i="1" s="1"/>
  <c r="C13" i="1" s="1"/>
  <c r="E13" i="1" s="1"/>
  <c r="B14" i="1" s="1"/>
  <c r="C14" i="1" s="1"/>
  <c r="E14" i="1" s="1"/>
  <c r="B15" i="1" s="1"/>
  <c r="C11" i="1"/>
  <c r="C11" i="2"/>
  <c r="E11" i="2" s="1"/>
  <c r="B12" i="2" s="1"/>
  <c r="C16" i="6" l="1"/>
  <c r="E16" i="6" s="1"/>
  <c r="F16" i="6" s="1"/>
  <c r="G16" i="6" s="1"/>
  <c r="H15" i="6"/>
  <c r="D23" i="5"/>
  <c r="E23" i="5" s="1"/>
  <c r="F23" i="5" s="1"/>
  <c r="B24" i="5" s="1"/>
  <c r="D24" i="5" s="1"/>
  <c r="E24" i="5" s="1"/>
  <c r="F24" i="5" s="1"/>
  <c r="B25" i="5" s="1"/>
  <c r="D25" i="5" s="1"/>
  <c r="E25" i="5" s="1"/>
  <c r="F25" i="5" s="1"/>
  <c r="B26" i="5" s="1"/>
  <c r="C12" i="2"/>
  <c r="E12" i="2" s="1"/>
  <c r="B13" i="2" s="1"/>
  <c r="C15" i="1"/>
  <c r="E15" i="1" s="1"/>
  <c r="B16" i="1" s="1"/>
  <c r="C17" i="6" l="1"/>
  <c r="E17" i="6" s="1"/>
  <c r="F17" i="6" s="1"/>
  <c r="G17" i="6" s="1"/>
  <c r="H16" i="6"/>
  <c r="D26" i="5"/>
  <c r="E26" i="5" s="1"/>
  <c r="F26" i="5" s="1"/>
  <c r="B27" i="5" s="1"/>
  <c r="C13" i="2"/>
  <c r="E13" i="2" s="1"/>
  <c r="B14" i="2" s="1"/>
  <c r="C16" i="1"/>
  <c r="E16" i="1" s="1"/>
  <c r="B17" i="1" s="1"/>
  <c r="C18" i="6" l="1"/>
  <c r="E18" i="6" s="1"/>
  <c r="F18" i="6" s="1"/>
  <c r="G18" i="6" s="1"/>
  <c r="H17" i="6"/>
  <c r="D27" i="5"/>
  <c r="E27" i="5" s="1"/>
  <c r="F27" i="5" s="1"/>
  <c r="B28" i="5" s="1"/>
  <c r="C14" i="2"/>
  <c r="E14" i="2" s="1"/>
  <c r="B15" i="2" s="1"/>
  <c r="C17" i="1"/>
  <c r="E17" i="1" s="1"/>
  <c r="B18" i="1" s="1"/>
  <c r="C19" i="6" l="1"/>
  <c r="E19" i="6" s="1"/>
  <c r="F19" i="6" s="1"/>
  <c r="G19" i="6" s="1"/>
  <c r="H18" i="6"/>
  <c r="D28" i="5"/>
  <c r="E28" i="5" s="1"/>
  <c r="F28" i="5" s="1"/>
  <c r="B29" i="5" s="1"/>
  <c r="D29" i="5" s="1"/>
  <c r="E29" i="5" s="1"/>
  <c r="F29" i="5" s="1"/>
  <c r="C15" i="2"/>
  <c r="E15" i="2" s="1"/>
  <c r="B16" i="2" s="1"/>
  <c r="C18" i="1"/>
  <c r="E18" i="1" s="1"/>
  <c r="B19" i="1" s="1"/>
  <c r="C20" i="6" l="1"/>
  <c r="E20" i="6" s="1"/>
  <c r="F20" i="6" s="1"/>
  <c r="G20" i="6" s="1"/>
  <c r="H19" i="6"/>
  <c r="C16" i="2"/>
  <c r="E16" i="2" s="1"/>
  <c r="B17" i="2" s="1"/>
  <c r="C19" i="1"/>
  <c r="E19" i="1" s="1"/>
  <c r="B20" i="1" s="1"/>
  <c r="C21" i="6" l="1"/>
  <c r="E21" i="6" s="1"/>
  <c r="F21" i="6" s="1"/>
  <c r="G21" i="6" s="1"/>
  <c r="H20" i="6"/>
  <c r="C17" i="2"/>
  <c r="E17" i="2" s="1"/>
  <c r="B18" i="2" s="1"/>
  <c r="C20" i="1"/>
  <c r="E20" i="1"/>
  <c r="B21" i="1" s="1"/>
  <c r="C22" i="6" l="1"/>
  <c r="E22" i="6" s="1"/>
  <c r="F22" i="6" s="1"/>
  <c r="G22" i="6" s="1"/>
  <c r="H21" i="6"/>
  <c r="C18" i="2"/>
  <c r="E18" i="2" s="1"/>
  <c r="B19" i="2" s="1"/>
  <c r="C21" i="1"/>
  <c r="E21" i="1" s="1"/>
  <c r="C23" i="6" l="1"/>
  <c r="E23" i="6" s="1"/>
  <c r="F23" i="6" s="1"/>
  <c r="H22" i="6"/>
  <c r="C19" i="2"/>
  <c r="E19" i="2" s="1"/>
  <c r="B20" i="2" s="1"/>
  <c r="G23" i="6" l="1"/>
  <c r="H23" i="6" s="1"/>
  <c r="C24" i="6"/>
  <c r="E24" i="6" s="1"/>
  <c r="F24" i="6" s="1"/>
  <c r="G24" i="6" s="1"/>
  <c r="L4" i="6"/>
  <c r="M4" i="6"/>
  <c r="C20" i="2"/>
  <c r="E20" i="2" s="1"/>
  <c r="B21" i="2" s="1"/>
  <c r="C25" i="6" l="1"/>
  <c r="E25" i="6" s="1"/>
  <c r="F25" i="6" s="1"/>
  <c r="G25" i="6" s="1"/>
  <c r="H24" i="6"/>
  <c r="C21" i="2"/>
  <c r="E21" i="2" s="1"/>
  <c r="C26" i="6" l="1"/>
  <c r="E26" i="6" s="1"/>
  <c r="F26" i="6" s="1"/>
  <c r="G26" i="6" s="1"/>
  <c r="H25" i="6"/>
  <c r="C27" i="6" l="1"/>
  <c r="E27" i="6" s="1"/>
  <c r="F27" i="6" s="1"/>
  <c r="G27" i="6" s="1"/>
  <c r="H26" i="6"/>
  <c r="C28" i="6" l="1"/>
  <c r="E28" i="6" s="1"/>
  <c r="F28" i="6" s="1"/>
  <c r="G28" i="6" s="1"/>
  <c r="H27" i="6"/>
  <c r="C29" i="6" l="1"/>
  <c r="E29" i="6" s="1"/>
  <c r="F29" i="6" s="1"/>
  <c r="G29" i="6" s="1"/>
  <c r="H28" i="6"/>
  <c r="C30" i="6" l="1"/>
  <c r="E30" i="6" s="1"/>
  <c r="F30" i="6" s="1"/>
  <c r="G30" i="6" s="1"/>
  <c r="H29" i="6"/>
  <c r="C31" i="6" l="1"/>
  <c r="E31" i="6" s="1"/>
  <c r="F31" i="6" s="1"/>
  <c r="G31" i="6" s="1"/>
  <c r="H30" i="6"/>
  <c r="C32" i="6" l="1"/>
  <c r="E32" i="6" s="1"/>
  <c r="F32" i="6" s="1"/>
  <c r="G32" i="6" s="1"/>
  <c r="H31" i="6"/>
  <c r="C33" i="6" l="1"/>
  <c r="E33" i="6" s="1"/>
  <c r="F33" i="6" s="1"/>
  <c r="G33" i="6" s="1"/>
  <c r="H32" i="6"/>
  <c r="C34" i="6" l="1"/>
  <c r="E34" i="6" s="1"/>
  <c r="F34" i="6" s="1"/>
  <c r="G34" i="6" s="1"/>
  <c r="H33" i="6"/>
  <c r="C35" i="6" l="1"/>
  <c r="E35" i="6" s="1"/>
  <c r="F35" i="6" s="1"/>
  <c r="G35" i="6" s="1"/>
  <c r="H34" i="6"/>
  <c r="C36" i="6" l="1"/>
  <c r="E36" i="6" s="1"/>
  <c r="F36" i="6" s="1"/>
  <c r="G36" i="6" s="1"/>
  <c r="H35" i="6"/>
  <c r="L5" i="6"/>
  <c r="M5" i="6"/>
  <c r="C37" i="6" l="1"/>
  <c r="E37" i="6" s="1"/>
  <c r="F37" i="6" s="1"/>
  <c r="G37" i="6" s="1"/>
  <c r="H36" i="6"/>
  <c r="C38" i="6" l="1"/>
  <c r="E38" i="6" s="1"/>
  <c r="F38" i="6" s="1"/>
  <c r="G38" i="6" s="1"/>
  <c r="H37" i="6"/>
  <c r="C39" i="6" l="1"/>
  <c r="E39" i="6" s="1"/>
  <c r="F39" i="6" s="1"/>
  <c r="G39" i="6" s="1"/>
  <c r="H38" i="6"/>
  <c r="C40" i="6" l="1"/>
  <c r="E40" i="6" s="1"/>
  <c r="F40" i="6" s="1"/>
  <c r="G40" i="6" s="1"/>
  <c r="H39" i="6"/>
  <c r="C41" i="6" l="1"/>
  <c r="E41" i="6" s="1"/>
  <c r="F41" i="6" s="1"/>
  <c r="G41" i="6" s="1"/>
  <c r="H40" i="6"/>
  <c r="C42" i="6" l="1"/>
  <c r="E42" i="6" s="1"/>
  <c r="F42" i="6" s="1"/>
  <c r="G42" i="6" s="1"/>
  <c r="H41" i="6"/>
  <c r="C43" i="6" l="1"/>
  <c r="E43" i="6" s="1"/>
  <c r="F43" i="6" s="1"/>
  <c r="G43" i="6" s="1"/>
  <c r="H42" i="6"/>
  <c r="C44" i="6" l="1"/>
  <c r="E44" i="6" s="1"/>
  <c r="F44" i="6" s="1"/>
  <c r="G44" i="6" s="1"/>
  <c r="H43" i="6"/>
  <c r="C45" i="6" l="1"/>
  <c r="E45" i="6" s="1"/>
  <c r="F45" i="6" s="1"/>
  <c r="G45" i="6" s="1"/>
  <c r="H44" i="6"/>
  <c r="C46" i="6" l="1"/>
  <c r="E46" i="6" s="1"/>
  <c r="F46" i="6" s="1"/>
  <c r="G46" i="6" s="1"/>
  <c r="H45" i="6"/>
  <c r="C47" i="6" l="1"/>
  <c r="E47" i="6" s="1"/>
  <c r="F47" i="6" s="1"/>
  <c r="H46" i="6"/>
  <c r="G47" i="6" l="1"/>
  <c r="C48" i="6" l="1"/>
  <c r="E48" i="6" s="1"/>
  <c r="F48" i="6" s="1"/>
  <c r="G48" i="6" s="1"/>
  <c r="H47" i="6"/>
  <c r="L6" i="6"/>
  <c r="M6" i="6"/>
  <c r="C49" i="6" l="1"/>
  <c r="E49" i="6" s="1"/>
  <c r="F49" i="6" s="1"/>
  <c r="G49" i="6" s="1"/>
  <c r="H48" i="6"/>
  <c r="C50" i="6" l="1"/>
  <c r="E50" i="6" s="1"/>
  <c r="F50" i="6" s="1"/>
  <c r="G50" i="6" s="1"/>
  <c r="H49" i="6"/>
  <c r="C51" i="6" l="1"/>
  <c r="E51" i="6" s="1"/>
  <c r="F51" i="6" s="1"/>
  <c r="G51" i="6" s="1"/>
  <c r="H50" i="6"/>
  <c r="C52" i="6" l="1"/>
  <c r="E52" i="6" s="1"/>
  <c r="F52" i="6" s="1"/>
  <c r="G52" i="6" s="1"/>
  <c r="H51" i="6"/>
  <c r="C53" i="6" l="1"/>
  <c r="E53" i="6" s="1"/>
  <c r="F53" i="6" s="1"/>
  <c r="G53" i="6" s="1"/>
  <c r="H52" i="6"/>
  <c r="C54" i="6" l="1"/>
  <c r="E54" i="6" s="1"/>
  <c r="F54" i="6" s="1"/>
  <c r="G54" i="6" s="1"/>
  <c r="H53" i="6"/>
  <c r="C55" i="6" l="1"/>
  <c r="E55" i="6" s="1"/>
  <c r="F55" i="6" s="1"/>
  <c r="G55" i="6" s="1"/>
  <c r="H54" i="6"/>
  <c r="C56" i="6" l="1"/>
  <c r="E56" i="6" s="1"/>
  <c r="F56" i="6" s="1"/>
  <c r="G56" i="6" s="1"/>
  <c r="H55" i="6"/>
  <c r="C57" i="6" l="1"/>
  <c r="E57" i="6" s="1"/>
  <c r="F57" i="6" s="1"/>
  <c r="G57" i="6" s="1"/>
  <c r="H56" i="6"/>
  <c r="C58" i="6" l="1"/>
  <c r="E58" i="6" s="1"/>
  <c r="F58" i="6" s="1"/>
  <c r="G58" i="6" s="1"/>
  <c r="H57" i="6"/>
  <c r="C59" i="6" l="1"/>
  <c r="H58" i="6"/>
  <c r="E59" i="6" l="1"/>
  <c r="F59" i="6" s="1"/>
  <c r="G59" i="6"/>
  <c r="C60" i="6" l="1"/>
  <c r="E60" i="6" s="1"/>
  <c r="F60" i="6" s="1"/>
  <c r="G60" i="6" s="1"/>
  <c r="H59" i="6"/>
  <c r="L7" i="6"/>
  <c r="M7" i="6"/>
  <c r="C61" i="6" l="1"/>
  <c r="E61" i="6" s="1"/>
  <c r="F61" i="6" s="1"/>
  <c r="G61" i="6" s="1"/>
  <c r="H60" i="6"/>
  <c r="C62" i="6" l="1"/>
  <c r="E62" i="6" s="1"/>
  <c r="F62" i="6" s="1"/>
  <c r="G62" i="6" s="1"/>
  <c r="H61" i="6"/>
  <c r="C63" i="6" l="1"/>
  <c r="E63" i="6" s="1"/>
  <c r="F63" i="6" s="1"/>
  <c r="G63" i="6" s="1"/>
  <c r="H62" i="6"/>
  <c r="C64" i="6" l="1"/>
  <c r="E64" i="6" s="1"/>
  <c r="F64" i="6" s="1"/>
  <c r="G64" i="6" s="1"/>
  <c r="H63" i="6"/>
  <c r="C65" i="6" l="1"/>
  <c r="E65" i="6" s="1"/>
  <c r="F65" i="6" s="1"/>
  <c r="G65" i="6" s="1"/>
  <c r="H64" i="6"/>
  <c r="C66" i="6" l="1"/>
  <c r="E66" i="6" s="1"/>
  <c r="F66" i="6" s="1"/>
  <c r="G66" i="6" s="1"/>
  <c r="H65" i="6"/>
  <c r="C67" i="6" l="1"/>
  <c r="E67" i="6" s="1"/>
  <c r="F67" i="6" s="1"/>
  <c r="G67" i="6" s="1"/>
  <c r="H66" i="6"/>
  <c r="C68" i="6" l="1"/>
  <c r="E68" i="6" s="1"/>
  <c r="F68" i="6" s="1"/>
  <c r="G68" i="6" s="1"/>
  <c r="H67" i="6"/>
  <c r="C69" i="6" l="1"/>
  <c r="E69" i="6" s="1"/>
  <c r="F69" i="6" s="1"/>
  <c r="G69" i="6" s="1"/>
  <c r="H68" i="6"/>
  <c r="C70" i="6" l="1"/>
  <c r="E70" i="6" s="1"/>
  <c r="F70" i="6" s="1"/>
  <c r="G70" i="6" s="1"/>
  <c r="H69" i="6"/>
  <c r="C71" i="6" l="1"/>
  <c r="H70" i="6"/>
  <c r="E71" i="6" l="1"/>
  <c r="F71" i="6" s="1"/>
  <c r="G71" i="6" s="1"/>
  <c r="C72" i="6" l="1"/>
  <c r="E72" i="6" s="1"/>
  <c r="F72" i="6" s="1"/>
  <c r="G72" i="6" s="1"/>
  <c r="H71" i="6"/>
  <c r="L8" i="6"/>
  <c r="M8" i="6"/>
  <c r="C73" i="6" l="1"/>
  <c r="E73" i="6" s="1"/>
  <c r="F73" i="6" s="1"/>
  <c r="G73" i="6" s="1"/>
  <c r="H72" i="6"/>
  <c r="C74" i="6" l="1"/>
  <c r="E74" i="6" s="1"/>
  <c r="F74" i="6" s="1"/>
  <c r="G74" i="6" s="1"/>
  <c r="H73" i="6"/>
  <c r="C75" i="6" l="1"/>
  <c r="E75" i="6" s="1"/>
  <c r="F75" i="6" s="1"/>
  <c r="G75" i="6" s="1"/>
  <c r="H74" i="6"/>
  <c r="C76" i="6" l="1"/>
  <c r="E76" i="6" s="1"/>
  <c r="F76" i="6" s="1"/>
  <c r="G76" i="6" s="1"/>
  <c r="H75" i="6"/>
  <c r="C77" i="6" l="1"/>
  <c r="E77" i="6" s="1"/>
  <c r="F77" i="6" s="1"/>
  <c r="G77" i="6" s="1"/>
  <c r="H76" i="6"/>
  <c r="C78" i="6" l="1"/>
  <c r="E78" i="6" s="1"/>
  <c r="F78" i="6" s="1"/>
  <c r="G78" i="6" s="1"/>
  <c r="H77" i="6"/>
  <c r="C79" i="6" l="1"/>
  <c r="E79" i="6" s="1"/>
  <c r="F79" i="6" s="1"/>
  <c r="G79" i="6" s="1"/>
  <c r="H78" i="6"/>
  <c r="C80" i="6" l="1"/>
  <c r="E80" i="6" s="1"/>
  <c r="F80" i="6" s="1"/>
  <c r="G80" i="6" s="1"/>
  <c r="H79" i="6"/>
  <c r="C81" i="6" l="1"/>
  <c r="E81" i="6" s="1"/>
  <c r="F81" i="6" s="1"/>
  <c r="G81" i="6" s="1"/>
  <c r="H80" i="6"/>
  <c r="C82" i="6" l="1"/>
  <c r="E82" i="6" s="1"/>
  <c r="F82" i="6" s="1"/>
  <c r="G82" i="6" s="1"/>
  <c r="H81" i="6"/>
  <c r="C83" i="6" l="1"/>
  <c r="H82" i="6"/>
  <c r="E83" i="6" l="1"/>
  <c r="F83" i="6" s="1"/>
  <c r="G83" i="6"/>
  <c r="C84" i="6" l="1"/>
  <c r="E84" i="6" s="1"/>
  <c r="F84" i="6" s="1"/>
  <c r="G84" i="6" s="1"/>
  <c r="L9" i="6"/>
  <c r="H83" i="6"/>
  <c r="M9" i="6"/>
  <c r="C85" i="6" l="1"/>
  <c r="E85" i="6" s="1"/>
  <c r="F85" i="6" s="1"/>
  <c r="G85" i="6" s="1"/>
  <c r="H84" i="6"/>
  <c r="C86" i="6" l="1"/>
  <c r="E86" i="6" s="1"/>
  <c r="F86" i="6" s="1"/>
  <c r="G86" i="6" s="1"/>
  <c r="H85" i="6"/>
  <c r="C87" i="6" l="1"/>
  <c r="E87" i="6" s="1"/>
  <c r="F87" i="6" s="1"/>
  <c r="G87" i="6" s="1"/>
  <c r="H86" i="6"/>
  <c r="C88" i="6" l="1"/>
  <c r="E88" i="6" s="1"/>
  <c r="F88" i="6" s="1"/>
  <c r="G88" i="6" s="1"/>
  <c r="H87" i="6"/>
  <c r="C89" i="6" l="1"/>
  <c r="E89" i="6" s="1"/>
  <c r="F89" i="6" s="1"/>
  <c r="G89" i="6" s="1"/>
  <c r="H88" i="6"/>
  <c r="C90" i="6" l="1"/>
  <c r="E90" i="6" s="1"/>
  <c r="F90" i="6" s="1"/>
  <c r="G90" i="6" s="1"/>
  <c r="H89" i="6"/>
  <c r="C91" i="6" l="1"/>
  <c r="E91" i="6" s="1"/>
  <c r="F91" i="6" s="1"/>
  <c r="G91" i="6" s="1"/>
  <c r="H90" i="6"/>
  <c r="C92" i="6" l="1"/>
  <c r="E92" i="6" s="1"/>
  <c r="F92" i="6" s="1"/>
  <c r="G92" i="6" s="1"/>
  <c r="H91" i="6"/>
  <c r="C93" i="6" l="1"/>
  <c r="E93" i="6" s="1"/>
  <c r="F93" i="6" s="1"/>
  <c r="G93" i="6" s="1"/>
  <c r="H92" i="6"/>
  <c r="C94" i="6" l="1"/>
  <c r="E94" i="6" s="1"/>
  <c r="F94" i="6" s="1"/>
  <c r="G94" i="6" s="1"/>
  <c r="H93" i="6"/>
  <c r="C95" i="6" l="1"/>
  <c r="H94" i="6"/>
  <c r="E95" i="6" l="1"/>
  <c r="F95" i="6" s="1"/>
  <c r="G95" i="6" s="1"/>
  <c r="C96" i="6" l="1"/>
  <c r="E96" i="6" s="1"/>
  <c r="F96" i="6" s="1"/>
  <c r="G96" i="6" s="1"/>
  <c r="L10" i="6"/>
  <c r="H95" i="6"/>
  <c r="M10" i="6"/>
  <c r="C97" i="6" l="1"/>
  <c r="E97" i="6" s="1"/>
  <c r="F97" i="6" s="1"/>
  <c r="G97" i="6" s="1"/>
  <c r="H96" i="6"/>
  <c r="C98" i="6" l="1"/>
  <c r="E98" i="6" s="1"/>
  <c r="F98" i="6" s="1"/>
  <c r="G98" i="6" s="1"/>
  <c r="H97" i="6"/>
  <c r="C99" i="6" l="1"/>
  <c r="E99" i="6" s="1"/>
  <c r="F99" i="6" s="1"/>
  <c r="G99" i="6" s="1"/>
  <c r="H98" i="6"/>
  <c r="C100" i="6" l="1"/>
  <c r="E100" i="6" s="1"/>
  <c r="F100" i="6" s="1"/>
  <c r="G100" i="6" s="1"/>
  <c r="H99" i="6"/>
  <c r="C101" i="6" l="1"/>
  <c r="E101" i="6" s="1"/>
  <c r="F101" i="6" s="1"/>
  <c r="G101" i="6" s="1"/>
  <c r="H100" i="6"/>
  <c r="C102" i="6" l="1"/>
  <c r="E102" i="6" s="1"/>
  <c r="F102" i="6" s="1"/>
  <c r="G102" i="6" s="1"/>
  <c r="H101" i="6"/>
  <c r="C103" i="6" l="1"/>
  <c r="E103" i="6" s="1"/>
  <c r="F103" i="6" s="1"/>
  <c r="G103" i="6" s="1"/>
  <c r="H102" i="6"/>
  <c r="C104" i="6" l="1"/>
  <c r="E104" i="6" s="1"/>
  <c r="F104" i="6" s="1"/>
  <c r="G104" i="6" s="1"/>
  <c r="H103" i="6"/>
  <c r="C105" i="6" l="1"/>
  <c r="E105" i="6" s="1"/>
  <c r="F105" i="6" s="1"/>
  <c r="G105" i="6" s="1"/>
  <c r="H104" i="6"/>
  <c r="C106" i="6" l="1"/>
  <c r="E106" i="6" s="1"/>
  <c r="F106" i="6" s="1"/>
  <c r="G106" i="6" s="1"/>
  <c r="H105" i="6"/>
  <c r="C107" i="6" l="1"/>
  <c r="H106" i="6"/>
  <c r="E107" i="6" l="1"/>
  <c r="F107" i="6" s="1"/>
  <c r="G107" i="6" s="1"/>
  <c r="C108" i="6" l="1"/>
  <c r="E108" i="6" s="1"/>
  <c r="F108" i="6" s="1"/>
  <c r="G108" i="6" s="1"/>
  <c r="H107" i="6"/>
  <c r="L11" i="6"/>
  <c r="M11" i="6"/>
  <c r="C109" i="6" l="1"/>
  <c r="E109" i="6" s="1"/>
  <c r="F109" i="6" s="1"/>
  <c r="G109" i="6" s="1"/>
  <c r="H108" i="6"/>
  <c r="C110" i="6" l="1"/>
  <c r="E110" i="6" s="1"/>
  <c r="F110" i="6" s="1"/>
  <c r="G110" i="6" s="1"/>
  <c r="H109" i="6"/>
  <c r="C111" i="6" l="1"/>
  <c r="E111" i="6" s="1"/>
  <c r="F111" i="6" s="1"/>
  <c r="G111" i="6" s="1"/>
  <c r="H110" i="6"/>
  <c r="C112" i="6" l="1"/>
  <c r="E112" i="6" s="1"/>
  <c r="F112" i="6" s="1"/>
  <c r="G112" i="6" s="1"/>
  <c r="H111" i="6"/>
  <c r="C113" i="6" l="1"/>
  <c r="E113" i="6" s="1"/>
  <c r="F113" i="6" s="1"/>
  <c r="G113" i="6" s="1"/>
  <c r="H112" i="6"/>
  <c r="C114" i="6" l="1"/>
  <c r="E114" i="6" s="1"/>
  <c r="F114" i="6" s="1"/>
  <c r="G114" i="6" s="1"/>
  <c r="H113" i="6"/>
  <c r="C115" i="6" l="1"/>
  <c r="E115" i="6" s="1"/>
  <c r="F115" i="6" s="1"/>
  <c r="G115" i="6" s="1"/>
  <c r="H114" i="6"/>
  <c r="C116" i="6" l="1"/>
  <c r="E116" i="6" s="1"/>
  <c r="F116" i="6" s="1"/>
  <c r="G116" i="6" s="1"/>
  <c r="H115" i="6"/>
  <c r="C117" i="6" l="1"/>
  <c r="E117" i="6" s="1"/>
  <c r="F117" i="6" s="1"/>
  <c r="G117" i="6" s="1"/>
  <c r="H116" i="6"/>
  <c r="C118" i="6" l="1"/>
  <c r="E118" i="6" s="1"/>
  <c r="F118" i="6" s="1"/>
  <c r="G118" i="6" s="1"/>
  <c r="H117" i="6"/>
  <c r="C119" i="6" l="1"/>
  <c r="H118" i="6"/>
  <c r="E119" i="6" l="1"/>
  <c r="F119" i="6" s="1"/>
  <c r="G119" i="6"/>
  <c r="C120" i="6" l="1"/>
  <c r="E120" i="6" s="1"/>
  <c r="F120" i="6" s="1"/>
  <c r="G120" i="6" s="1"/>
  <c r="H119" i="6"/>
  <c r="L12" i="6"/>
  <c r="M12" i="6"/>
  <c r="C121" i="6" l="1"/>
  <c r="E121" i="6" s="1"/>
  <c r="F121" i="6" s="1"/>
  <c r="G121" i="6" s="1"/>
  <c r="H120" i="6"/>
  <c r="C122" i="6" l="1"/>
  <c r="E122" i="6" s="1"/>
  <c r="F122" i="6" s="1"/>
  <c r="G122" i="6" s="1"/>
  <c r="H121" i="6"/>
  <c r="C123" i="6" l="1"/>
  <c r="E123" i="6" s="1"/>
  <c r="F123" i="6" s="1"/>
  <c r="G123" i="6" s="1"/>
  <c r="H122" i="6"/>
  <c r="C124" i="6" l="1"/>
  <c r="E124" i="6" s="1"/>
  <c r="F124" i="6" s="1"/>
  <c r="G124" i="6" s="1"/>
  <c r="H123" i="6"/>
  <c r="C125" i="6" l="1"/>
  <c r="E125" i="6" s="1"/>
  <c r="F125" i="6" s="1"/>
  <c r="G125" i="6" s="1"/>
  <c r="H124" i="6"/>
  <c r="C126" i="6" l="1"/>
  <c r="E126" i="6" s="1"/>
  <c r="F126" i="6" s="1"/>
  <c r="G126" i="6" s="1"/>
  <c r="H125" i="6"/>
  <c r="C127" i="6" l="1"/>
  <c r="E127" i="6" s="1"/>
  <c r="F127" i="6" s="1"/>
  <c r="G127" i="6" s="1"/>
  <c r="H126" i="6"/>
  <c r="C128" i="6" l="1"/>
  <c r="E128" i="6" s="1"/>
  <c r="F128" i="6" s="1"/>
  <c r="G128" i="6" s="1"/>
  <c r="H127" i="6"/>
  <c r="C129" i="6" l="1"/>
  <c r="E129" i="6" s="1"/>
  <c r="F129" i="6" s="1"/>
  <c r="G129" i="6" s="1"/>
  <c r="H128" i="6"/>
  <c r="C130" i="6" l="1"/>
  <c r="E130" i="6" s="1"/>
  <c r="F130" i="6" s="1"/>
  <c r="G130" i="6" s="1"/>
  <c r="H129" i="6"/>
  <c r="C131" i="6" l="1"/>
  <c r="H130" i="6"/>
  <c r="E131" i="6" l="1"/>
  <c r="F131" i="6" s="1"/>
  <c r="G131" i="6" s="1"/>
  <c r="C132" i="6" l="1"/>
  <c r="E132" i="6" s="1"/>
  <c r="F132" i="6" s="1"/>
  <c r="G132" i="6" s="1"/>
  <c r="L13" i="6"/>
  <c r="H131" i="6"/>
  <c r="M13" i="6"/>
  <c r="C133" i="6" l="1"/>
  <c r="E133" i="6" s="1"/>
  <c r="F133" i="6" s="1"/>
  <c r="G133" i="6" s="1"/>
  <c r="H132" i="6"/>
  <c r="C134" i="6" l="1"/>
  <c r="E134" i="6" s="1"/>
  <c r="F134" i="6" s="1"/>
  <c r="G134" i="6" s="1"/>
  <c r="H133" i="6"/>
  <c r="C135" i="6" l="1"/>
  <c r="E135" i="6" s="1"/>
  <c r="F135" i="6" s="1"/>
  <c r="G135" i="6" s="1"/>
  <c r="H134" i="6"/>
  <c r="C136" i="6" l="1"/>
  <c r="E136" i="6" s="1"/>
  <c r="F136" i="6" s="1"/>
  <c r="G136" i="6" s="1"/>
  <c r="H135" i="6"/>
  <c r="C137" i="6" l="1"/>
  <c r="E137" i="6" s="1"/>
  <c r="F137" i="6" s="1"/>
  <c r="G137" i="6" s="1"/>
  <c r="H136" i="6"/>
  <c r="C138" i="6" l="1"/>
  <c r="E138" i="6" s="1"/>
  <c r="F138" i="6" s="1"/>
  <c r="G138" i="6" s="1"/>
  <c r="H137" i="6"/>
  <c r="C139" i="6" l="1"/>
  <c r="E139" i="6" s="1"/>
  <c r="F139" i="6" s="1"/>
  <c r="G139" i="6" s="1"/>
  <c r="H138" i="6"/>
  <c r="C140" i="6" l="1"/>
  <c r="E140" i="6" s="1"/>
  <c r="F140" i="6" s="1"/>
  <c r="G140" i="6" s="1"/>
  <c r="H139" i="6"/>
  <c r="C141" i="6" l="1"/>
  <c r="E141" i="6" s="1"/>
  <c r="F141" i="6" s="1"/>
  <c r="G141" i="6" s="1"/>
  <c r="H140" i="6"/>
  <c r="C142" i="6" l="1"/>
  <c r="E142" i="6" s="1"/>
  <c r="F142" i="6" s="1"/>
  <c r="G142" i="6" s="1"/>
  <c r="H141" i="6"/>
  <c r="C143" i="6" l="1"/>
  <c r="H142" i="6"/>
  <c r="E143" i="6" l="1"/>
  <c r="F143" i="6" s="1"/>
  <c r="G143" i="6" s="1"/>
  <c r="C144" i="6" l="1"/>
  <c r="E144" i="6" s="1"/>
  <c r="F144" i="6" s="1"/>
  <c r="G144" i="6" s="1"/>
  <c r="H143" i="6"/>
  <c r="L14" i="6"/>
  <c r="M14" i="6"/>
  <c r="C145" i="6" l="1"/>
  <c r="E145" i="6" s="1"/>
  <c r="F145" i="6" s="1"/>
  <c r="G145" i="6" s="1"/>
  <c r="H144" i="6"/>
  <c r="C146" i="6" l="1"/>
  <c r="E146" i="6" s="1"/>
  <c r="F146" i="6" s="1"/>
  <c r="G146" i="6" s="1"/>
  <c r="H145" i="6"/>
  <c r="C147" i="6" l="1"/>
  <c r="E147" i="6" s="1"/>
  <c r="F147" i="6" s="1"/>
  <c r="G147" i="6" s="1"/>
  <c r="H146" i="6"/>
  <c r="C148" i="6" l="1"/>
  <c r="E148" i="6" s="1"/>
  <c r="F148" i="6" s="1"/>
  <c r="G148" i="6" s="1"/>
  <c r="H147" i="6"/>
  <c r="C149" i="6" l="1"/>
  <c r="E149" i="6" s="1"/>
  <c r="F149" i="6" s="1"/>
  <c r="G149" i="6" s="1"/>
  <c r="H148" i="6"/>
  <c r="C150" i="6" l="1"/>
  <c r="E150" i="6" s="1"/>
  <c r="F150" i="6" s="1"/>
  <c r="G150" i="6" s="1"/>
  <c r="H149" i="6"/>
  <c r="C151" i="6" l="1"/>
  <c r="E151" i="6" s="1"/>
  <c r="F151" i="6" s="1"/>
  <c r="G151" i="6" s="1"/>
  <c r="H150" i="6"/>
  <c r="C152" i="6" l="1"/>
  <c r="E152" i="6" s="1"/>
  <c r="F152" i="6" s="1"/>
  <c r="G152" i="6" s="1"/>
  <c r="H151" i="6"/>
  <c r="C153" i="6" l="1"/>
  <c r="E153" i="6" s="1"/>
  <c r="F153" i="6" s="1"/>
  <c r="G153" i="6" s="1"/>
  <c r="H152" i="6"/>
  <c r="C154" i="6" l="1"/>
  <c r="E154" i="6" s="1"/>
  <c r="F154" i="6" s="1"/>
  <c r="G154" i="6" s="1"/>
  <c r="H153" i="6"/>
  <c r="C155" i="6" l="1"/>
  <c r="H154" i="6"/>
  <c r="E155" i="6" l="1"/>
  <c r="F155" i="6" s="1"/>
  <c r="G155" i="6" s="1"/>
  <c r="C156" i="6" l="1"/>
  <c r="E156" i="6" s="1"/>
  <c r="F156" i="6" s="1"/>
  <c r="G156" i="6" s="1"/>
  <c r="H155" i="6"/>
  <c r="L15" i="6"/>
  <c r="M15" i="6"/>
  <c r="C157" i="6" l="1"/>
  <c r="E157" i="6" s="1"/>
  <c r="F157" i="6" s="1"/>
  <c r="G157" i="6" s="1"/>
  <c r="H156" i="6"/>
  <c r="C158" i="6" l="1"/>
  <c r="E158" i="6" s="1"/>
  <c r="F158" i="6" s="1"/>
  <c r="G158" i="6" s="1"/>
  <c r="H157" i="6"/>
  <c r="C159" i="6" l="1"/>
  <c r="E159" i="6" s="1"/>
  <c r="F159" i="6" s="1"/>
  <c r="G159" i="6" s="1"/>
  <c r="H158" i="6"/>
  <c r="C160" i="6" l="1"/>
  <c r="E160" i="6" s="1"/>
  <c r="F160" i="6" s="1"/>
  <c r="G160" i="6" s="1"/>
  <c r="H159" i="6"/>
  <c r="C161" i="6" l="1"/>
  <c r="E161" i="6" s="1"/>
  <c r="F161" i="6" s="1"/>
  <c r="G161" i="6" s="1"/>
  <c r="H160" i="6"/>
  <c r="C162" i="6" l="1"/>
  <c r="E162" i="6" s="1"/>
  <c r="F162" i="6" s="1"/>
  <c r="G162" i="6" s="1"/>
  <c r="H161" i="6"/>
  <c r="C163" i="6" l="1"/>
  <c r="E163" i="6" s="1"/>
  <c r="F163" i="6" s="1"/>
  <c r="G163" i="6" s="1"/>
  <c r="H162" i="6"/>
  <c r="C164" i="6" l="1"/>
  <c r="E164" i="6" s="1"/>
  <c r="F164" i="6" s="1"/>
  <c r="G164" i="6" s="1"/>
  <c r="H163" i="6"/>
  <c r="C165" i="6" l="1"/>
  <c r="E165" i="6" s="1"/>
  <c r="F165" i="6" s="1"/>
  <c r="G165" i="6" s="1"/>
  <c r="H164" i="6"/>
  <c r="C166" i="6" l="1"/>
  <c r="E166" i="6" s="1"/>
  <c r="F166" i="6" s="1"/>
  <c r="G166" i="6" s="1"/>
  <c r="H165" i="6"/>
  <c r="C167" i="6" l="1"/>
  <c r="H166" i="6"/>
  <c r="E167" i="6" l="1"/>
  <c r="F167" i="6" s="1"/>
  <c r="G167" i="6" s="1"/>
  <c r="C168" i="6" l="1"/>
  <c r="E168" i="6" s="1"/>
  <c r="F168" i="6" s="1"/>
  <c r="G168" i="6" s="1"/>
  <c r="H167" i="6"/>
  <c r="L16" i="6"/>
  <c r="M16" i="6"/>
  <c r="C169" i="6" l="1"/>
  <c r="E169" i="6" s="1"/>
  <c r="F169" i="6" s="1"/>
  <c r="G169" i="6" s="1"/>
  <c r="H168" i="6"/>
  <c r="C170" i="6" l="1"/>
  <c r="E170" i="6" s="1"/>
  <c r="F170" i="6" s="1"/>
  <c r="G170" i="6" s="1"/>
  <c r="H169" i="6"/>
  <c r="C171" i="6" l="1"/>
  <c r="E171" i="6" s="1"/>
  <c r="F171" i="6" s="1"/>
  <c r="G171" i="6" s="1"/>
  <c r="H170" i="6"/>
  <c r="C172" i="6" l="1"/>
  <c r="E172" i="6" s="1"/>
  <c r="F172" i="6" s="1"/>
  <c r="G172" i="6" s="1"/>
  <c r="H171" i="6"/>
  <c r="C173" i="6" l="1"/>
  <c r="E173" i="6" s="1"/>
  <c r="F173" i="6" s="1"/>
  <c r="G173" i="6" s="1"/>
  <c r="H172" i="6"/>
  <c r="C174" i="6" l="1"/>
  <c r="E174" i="6" s="1"/>
  <c r="F174" i="6" s="1"/>
  <c r="G174" i="6" s="1"/>
  <c r="H173" i="6"/>
  <c r="C175" i="6" l="1"/>
  <c r="E175" i="6" s="1"/>
  <c r="F175" i="6" s="1"/>
  <c r="G175" i="6" s="1"/>
  <c r="H174" i="6"/>
  <c r="C176" i="6" l="1"/>
  <c r="E176" i="6" s="1"/>
  <c r="F176" i="6" s="1"/>
  <c r="G176" i="6" s="1"/>
  <c r="H175" i="6"/>
  <c r="C177" i="6" l="1"/>
  <c r="E177" i="6" s="1"/>
  <c r="F177" i="6" s="1"/>
  <c r="G177" i="6" s="1"/>
  <c r="H176" i="6"/>
  <c r="C178" i="6" l="1"/>
  <c r="E178" i="6" s="1"/>
  <c r="F178" i="6" s="1"/>
  <c r="G178" i="6" s="1"/>
  <c r="H177" i="6"/>
  <c r="C179" i="6" l="1"/>
  <c r="H178" i="6"/>
  <c r="E179" i="6" l="1"/>
  <c r="F179" i="6" s="1"/>
  <c r="G179" i="6" s="1"/>
  <c r="C180" i="6" l="1"/>
  <c r="E180" i="6" s="1"/>
  <c r="F180" i="6" s="1"/>
  <c r="G180" i="6" s="1"/>
  <c r="L17" i="6"/>
  <c r="H179" i="6"/>
  <c r="M17" i="6"/>
  <c r="C181" i="6" l="1"/>
  <c r="E181" i="6" s="1"/>
  <c r="F181" i="6" s="1"/>
  <c r="G181" i="6" s="1"/>
  <c r="H180" i="6"/>
  <c r="C182" i="6" l="1"/>
  <c r="E182" i="6" s="1"/>
  <c r="F182" i="6" s="1"/>
  <c r="G182" i="6" s="1"/>
  <c r="H181" i="6"/>
  <c r="C183" i="6" l="1"/>
  <c r="E183" i="6" s="1"/>
  <c r="F183" i="6" s="1"/>
  <c r="G183" i="6" s="1"/>
  <c r="H182" i="6"/>
  <c r="C184" i="6" l="1"/>
  <c r="E184" i="6" s="1"/>
  <c r="F184" i="6" s="1"/>
  <c r="G184" i="6" s="1"/>
  <c r="H183" i="6"/>
  <c r="C185" i="6" l="1"/>
  <c r="E185" i="6" s="1"/>
  <c r="F185" i="6" s="1"/>
  <c r="G185" i="6" s="1"/>
  <c r="H184" i="6"/>
  <c r="C186" i="6" l="1"/>
  <c r="E186" i="6" s="1"/>
  <c r="F186" i="6" s="1"/>
  <c r="G186" i="6" s="1"/>
  <c r="H185" i="6"/>
  <c r="C187" i="6" l="1"/>
  <c r="E187" i="6" s="1"/>
  <c r="F187" i="6" s="1"/>
  <c r="G187" i="6" s="1"/>
  <c r="H186" i="6"/>
  <c r="C188" i="6" l="1"/>
  <c r="E188" i="6" s="1"/>
  <c r="F188" i="6" s="1"/>
  <c r="G188" i="6" s="1"/>
  <c r="H187" i="6"/>
  <c r="C189" i="6" l="1"/>
  <c r="E189" i="6" s="1"/>
  <c r="F189" i="6" s="1"/>
  <c r="G189" i="6" s="1"/>
  <c r="H188" i="6"/>
  <c r="C190" i="6" l="1"/>
  <c r="E190" i="6" s="1"/>
  <c r="F190" i="6" s="1"/>
  <c r="G190" i="6" s="1"/>
  <c r="H189" i="6"/>
  <c r="C191" i="6" l="1"/>
  <c r="H190" i="6"/>
  <c r="E191" i="6" l="1"/>
  <c r="F191" i="6" s="1"/>
  <c r="G191" i="6"/>
  <c r="L18" i="6" l="1"/>
  <c r="H191" i="6"/>
  <c r="H10" i="6" s="1"/>
  <c r="P2" i="6" s="1"/>
  <c r="M18" i="6"/>
</calcChain>
</file>

<file path=xl/sharedStrings.xml><?xml version="1.0" encoding="utf-8"?>
<sst xmlns="http://schemas.openxmlformats.org/spreadsheetml/2006/main" count="78" uniqueCount="56">
  <si>
    <t>Intial Investment</t>
  </si>
  <si>
    <t>annual effective interest rate</t>
  </si>
  <si>
    <t>quarterly effective interest rate</t>
  </si>
  <si>
    <t>First withdrawal</t>
  </si>
  <si>
    <t>Increase in withdrawal each quarter</t>
  </si>
  <si>
    <t>Quarter</t>
  </si>
  <si>
    <t>Account balance at the start</t>
  </si>
  <si>
    <t>interest</t>
  </si>
  <si>
    <t>withdrawal</t>
  </si>
  <si>
    <t>balance at the end</t>
  </si>
  <si>
    <t>Annuity term</t>
  </si>
  <si>
    <t>First payment</t>
  </si>
  <si>
    <t>increasing rate</t>
  </si>
  <si>
    <t>decreasing rate</t>
  </si>
  <si>
    <t>effective annual interest rate</t>
  </si>
  <si>
    <t>Time</t>
  </si>
  <si>
    <t>Cashflow</t>
  </si>
  <si>
    <t>discounting factor</t>
  </si>
  <si>
    <t>disc. Value</t>
  </si>
  <si>
    <t>Total PV</t>
  </si>
  <si>
    <t>Date</t>
  </si>
  <si>
    <t>Time (in days) since investment</t>
  </si>
  <si>
    <t>annual effective rate of return</t>
  </si>
  <si>
    <t>Days in year</t>
  </si>
  <si>
    <t>discounted value</t>
  </si>
  <si>
    <t>Loan amount</t>
  </si>
  <si>
    <t>Term (in years)</t>
  </si>
  <si>
    <t>Payment terms</t>
  </si>
  <si>
    <t>quarterly</t>
  </si>
  <si>
    <t>annual effective rate of interest</t>
  </si>
  <si>
    <t>Loan at the start of the time period</t>
  </si>
  <si>
    <t>Repayment</t>
  </si>
  <si>
    <t>Quarterly Repayment amount</t>
  </si>
  <si>
    <t>Interest</t>
  </si>
  <si>
    <t>Capital Repayment</t>
  </si>
  <si>
    <t>Loan at the end of the time period</t>
  </si>
  <si>
    <t>Part 3 questions</t>
  </si>
  <si>
    <t xml:space="preserve">The total amount of interest paid over the whole term of the loan </t>
  </si>
  <si>
    <t>Interest element of 7th repayment</t>
  </si>
  <si>
    <t>Capital repayment element of the 7th repayment</t>
  </si>
  <si>
    <t>Interest paid in the 2nd year</t>
  </si>
  <si>
    <t>Capital repaid in the 2nd year</t>
  </si>
  <si>
    <t>Term in years</t>
  </si>
  <si>
    <t>Payment structure</t>
  </si>
  <si>
    <t>monthly</t>
  </si>
  <si>
    <t>Repayment amount</t>
  </si>
  <si>
    <t>Monthly increase in repayment amount</t>
  </si>
  <si>
    <t>Monthly effective interest rate</t>
  </si>
  <si>
    <t>Month</t>
  </si>
  <si>
    <t>Loan outstanding</t>
  </si>
  <si>
    <t>Time (in years)</t>
  </si>
  <si>
    <t>End of the month</t>
  </si>
  <si>
    <t>Year</t>
  </si>
  <si>
    <t>Loan O/S</t>
  </si>
  <si>
    <t>Capital os below 15,000</t>
  </si>
  <si>
    <t>The repayment number in which the capital o/s falls below 15000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</si>
</sst>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00%"/>
    <numFmt numFmtId="167" formatCode="[$-F800]dddd\,\ mmmm\ dd\,\ yyyy"/>
    <numFmt numFmtId="175" formatCode="0.00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3" fontId="0" fillId="0" borderId="0" xfId="0" applyNumberFormat="1"/>
    <xf numFmtId="9" fontId="0" fillId="0" borderId="0" xfId="0" applyNumberFormat="1"/>
    <xf numFmtId="165" fontId="0" fillId="0" borderId="0" xfId="2" applyNumberFormat="1" applyFont="1"/>
    <xf numFmtId="43" fontId="0" fillId="0" borderId="0" xfId="1" applyFont="1"/>
    <xf numFmtId="167" fontId="0" fillId="0" borderId="0" xfId="0" applyNumberFormat="1"/>
    <xf numFmtId="164" fontId="0" fillId="0" borderId="0" xfId="0" applyNumberFormat="1"/>
    <xf numFmtId="175" fontId="0" fillId="0" borderId="0" xfId="2" applyNumberFormat="1" applyFont="1"/>
    <xf numFmtId="0" fontId="0" fillId="2" borderId="0" xfId="0" applyFill="1"/>
    <xf numFmtId="43" fontId="0" fillId="2" borderId="0" xfId="1" applyFont="1" applyFill="1"/>
    <xf numFmtId="2" fontId="0" fillId="0" borderId="0" xfId="2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QB6_Q4!$L$2</c:f>
              <c:strCache>
                <c:ptCount val="1"/>
                <c:pt idx="0">
                  <c:v>Loan outstanding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QB6_Q4!$K$3:$K$18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xVal>
          <c:yVal>
            <c:numRef>
              <c:f>QB6_Q4!$L$3:$L$18</c:f>
              <c:numCache>
                <c:formatCode>General</c:formatCode>
                <c:ptCount val="16"/>
                <c:pt idx="0">
                  <c:v>40000</c:v>
                </c:pt>
                <c:pt idx="1">
                  <c:v>42700.471278231162</c:v>
                </c:pt>
                <c:pt idx="2">
                  <c:v>44870.947069889909</c:v>
                </c:pt>
                <c:pt idx="3">
                  <c:v>46469.027736050433</c:v>
                </c:pt>
                <c:pt idx="4">
                  <c:v>47448.92166667289</c:v>
                </c:pt>
                <c:pt idx="5">
                  <c:v>47761.173922914219</c:v>
                </c:pt>
                <c:pt idx="6">
                  <c:v>47352.373170823943</c:v>
                </c:pt>
                <c:pt idx="7">
                  <c:v>46164.835169735532</c:v>
                </c:pt>
                <c:pt idx="8">
                  <c:v>44136.260939729138</c:v>
                </c:pt>
                <c:pt idx="9">
                  <c:v>41199.367582491315</c:v>
                </c:pt>
                <c:pt idx="10">
                  <c:v>37281.489567843542</c:v>
                </c:pt>
                <c:pt idx="11">
                  <c:v>32304.148123193034</c:v>
                </c:pt>
                <c:pt idx="12">
                  <c:v>26182.586174139571</c:v>
                </c:pt>
                <c:pt idx="13">
                  <c:v>18825.26608033093</c:v>
                </c:pt>
                <c:pt idx="14">
                  <c:v>10133.327190186677</c:v>
                </c:pt>
                <c:pt idx="15">
                  <c:v>-2.376054908381775E-11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81-4EE4-9505-AB2C8917D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510584"/>
        <c:axId val="488519224"/>
      </c:scatterChart>
      <c:valAx>
        <c:axId val="488510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519224"/>
        <c:crosses val="autoZero"/>
        <c:crossBetween val="midCat"/>
      </c:valAx>
      <c:valAx>
        <c:axId val="488519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510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ustomXml" Target="../ink/ink2.xml"/><Relationship Id="rId2" Type="http://schemas.openxmlformats.org/officeDocument/2006/relationships/image" Target="../media/image1.png"/><Relationship Id="rId1" Type="http://schemas.openxmlformats.org/officeDocument/2006/relationships/customXml" Target="../ink/ink1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5.png"/><Relationship Id="rId2" Type="http://schemas.openxmlformats.org/officeDocument/2006/relationships/customXml" Target="../ink/ink3.xml"/><Relationship Id="rId1" Type="http://schemas.openxmlformats.org/officeDocument/2006/relationships/chart" Target="../charts/chart1.xml"/><Relationship Id="rId6" Type="http://schemas.openxmlformats.org/officeDocument/2006/relationships/customXml" Target="../ink/ink5.xml"/><Relationship Id="rId5" Type="http://schemas.openxmlformats.org/officeDocument/2006/relationships/image" Target="../media/image4.png"/><Relationship Id="rId4" Type="http://schemas.openxmlformats.org/officeDocument/2006/relationships/customXml" Target="../ink/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580672</xdr:colOff>
      <xdr:row>2</xdr:row>
      <xdr:rowOff>175170</xdr:rowOff>
    </xdr:from>
    <xdr:to>
      <xdr:col>5</xdr:col>
      <xdr:colOff>438525</xdr:colOff>
      <xdr:row>5</xdr:row>
      <xdr:rowOff>20325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22" name="Ink 21">
              <a:extLst>
                <a:ext uri="{FF2B5EF4-FFF2-40B4-BE49-F238E27FC236}">
                  <a16:creationId xmlns:a16="http://schemas.microsoft.com/office/drawing/2014/main" id="{0D41C4A5-805D-4740-A1FA-86B5FDA66166}"/>
                </a:ext>
              </a:extLst>
            </xdr14:cNvPr>
            <xdr14:cNvContentPartPr/>
          </xdr14:nvContentPartPr>
          <xdr14:nvPr macro=""/>
          <xdr14:xfrm>
            <a:off x="5776560" y="537120"/>
            <a:ext cx="977040" cy="388080"/>
          </xdr14:xfrm>
        </xdr:contentPart>
      </mc:Choice>
      <mc:Fallback>
        <xdr:pic>
          <xdr:nvPicPr>
            <xdr:cNvPr id="22" name="Ink 21">
              <a:extLst>
                <a:ext uri="{FF2B5EF4-FFF2-40B4-BE49-F238E27FC236}">
                  <a16:creationId xmlns:a16="http://schemas.microsoft.com/office/drawing/2014/main" id="{0D41C4A5-805D-4740-A1FA-86B5FDA66166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767560" y="528480"/>
              <a:ext cx="994680" cy="4057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581632</xdr:colOff>
      <xdr:row>1</xdr:row>
      <xdr:rowOff>41865</xdr:rowOff>
    </xdr:from>
    <xdr:to>
      <xdr:col>9</xdr:col>
      <xdr:colOff>49732</xdr:colOff>
      <xdr:row>6</xdr:row>
      <xdr:rowOff>73710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36" name="Ink 35">
              <a:extLst>
                <a:ext uri="{FF2B5EF4-FFF2-40B4-BE49-F238E27FC236}">
                  <a16:creationId xmlns:a16="http://schemas.microsoft.com/office/drawing/2014/main" id="{BBCFDBED-F2BD-4244-B0D3-52718D7A5158}"/>
                </a:ext>
              </a:extLst>
            </xdr14:cNvPr>
            <xdr14:cNvContentPartPr/>
          </xdr14:nvContentPartPr>
          <xdr14:nvPr macro=""/>
          <xdr14:xfrm>
            <a:off x="7544407" y="222840"/>
            <a:ext cx="1411200" cy="936720"/>
          </xdr14:xfrm>
        </xdr:contentPart>
      </mc:Choice>
      <mc:Fallback>
        <xdr:pic>
          <xdr:nvPicPr>
            <xdr:cNvPr id="36" name="Ink 35">
              <a:extLst>
                <a:ext uri="{FF2B5EF4-FFF2-40B4-BE49-F238E27FC236}">
                  <a16:creationId xmlns:a16="http://schemas.microsoft.com/office/drawing/2014/main" id="{BBCFDBED-F2BD-4244-B0D3-52718D7A5158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7535767" y="213840"/>
              <a:ext cx="1428840" cy="95436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535781</xdr:colOff>
      <xdr:row>18</xdr:row>
      <xdr:rowOff>111918</xdr:rowOff>
    </xdr:from>
    <xdr:to>
      <xdr:col>15</xdr:col>
      <xdr:colOff>373856</xdr:colOff>
      <xdr:row>33</xdr:row>
      <xdr:rowOff>140493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DB048-3F9C-43F6-8635-59E1EDFE65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295950</xdr:colOff>
      <xdr:row>23</xdr:row>
      <xdr:rowOff>132750</xdr:rowOff>
    </xdr:from>
    <xdr:to>
      <xdr:col>14</xdr:col>
      <xdr:colOff>127028</xdr:colOff>
      <xdr:row>31</xdr:row>
      <xdr:rowOff>3990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">
          <xdr14:nvContentPartPr>
            <xdr14:cNvPr id="16" name="Ink 15">
              <a:extLst>
                <a:ext uri="{FF2B5EF4-FFF2-40B4-BE49-F238E27FC236}">
                  <a16:creationId xmlns:a16="http://schemas.microsoft.com/office/drawing/2014/main" id="{4B2BD108-7271-4CB3-AA56-96D95673208E}"/>
                </a:ext>
              </a:extLst>
            </xdr14:cNvPr>
            <xdr14:cNvContentPartPr/>
          </xdr14:nvContentPartPr>
          <xdr14:nvPr macro=""/>
          <xdr14:xfrm>
            <a:off x="9025613" y="4295175"/>
            <a:ext cx="3036240" cy="1319040"/>
          </xdr14:xfrm>
        </xdr:contentPart>
      </mc:Choice>
      <mc:Fallback>
        <xdr:pic>
          <xdr:nvPicPr>
            <xdr:cNvPr id="16" name="Ink 15">
              <a:extLst>
                <a:ext uri="{FF2B5EF4-FFF2-40B4-BE49-F238E27FC236}">
                  <a16:creationId xmlns:a16="http://schemas.microsoft.com/office/drawing/2014/main" id="{4B2BD108-7271-4CB3-AA56-96D95673208E}"/>
                </a:ext>
              </a:extLst>
            </xdr:cNvPr>
            <xdr:cNvPicPr/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9016973" y="4286533"/>
              <a:ext cx="3053880" cy="1336685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293407</xdr:colOff>
      <xdr:row>4</xdr:row>
      <xdr:rowOff>18420</xdr:rowOff>
    </xdr:from>
    <xdr:to>
      <xdr:col>6</xdr:col>
      <xdr:colOff>633540</xdr:colOff>
      <xdr:row>13</xdr:row>
      <xdr:rowOff>92445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">
          <xdr14:nvContentPartPr>
            <xdr14:cNvPr id="43" name="Ink 42">
              <a:extLst>
                <a:ext uri="{FF2B5EF4-FFF2-40B4-BE49-F238E27FC236}">
                  <a16:creationId xmlns:a16="http://schemas.microsoft.com/office/drawing/2014/main" id="{DA8C6BB4-256B-4B61-8B13-0191BC71E58D}"/>
                </a:ext>
              </a:extLst>
            </xdr14:cNvPr>
            <xdr14:cNvContentPartPr/>
          </xdr14:nvContentPartPr>
          <xdr14:nvPr macro=""/>
          <xdr14:xfrm>
            <a:off x="3784320" y="742320"/>
            <a:ext cx="2754720" cy="1702800"/>
          </xdr14:xfrm>
        </xdr:contentPart>
      </mc:Choice>
      <mc:Fallback>
        <xdr:pic>
          <xdr:nvPicPr>
            <xdr:cNvPr id="43" name="Ink 42">
              <a:extLst>
                <a:ext uri="{FF2B5EF4-FFF2-40B4-BE49-F238E27FC236}">
                  <a16:creationId xmlns:a16="http://schemas.microsoft.com/office/drawing/2014/main" id="{DA8C6BB4-256B-4B61-8B13-0191BC71E58D}"/>
                </a:ext>
              </a:extLst>
            </xdr:cNvPr>
            <xdr:cNvPicPr/>
          </xdr:nvPicPr>
          <xdr:blipFill>
            <a:blip xmlns:r="http://schemas.openxmlformats.org/officeDocument/2006/relationships" r:embed="rId5"/>
            <a:stretch>
              <a:fillRect/>
            </a:stretch>
          </xdr:blipFill>
          <xdr:spPr>
            <a:xfrm>
              <a:off x="3775320" y="733320"/>
              <a:ext cx="2772360" cy="17204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1993680</xdr:colOff>
      <xdr:row>11</xdr:row>
      <xdr:rowOff>126795</xdr:rowOff>
    </xdr:from>
    <xdr:to>
      <xdr:col>1</xdr:col>
      <xdr:colOff>114592</xdr:colOff>
      <xdr:row>13</xdr:row>
      <xdr:rowOff>67965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">
          <xdr14:nvContentPartPr>
            <xdr14:cNvPr id="44" name="Ink 43">
              <a:extLst>
                <a:ext uri="{FF2B5EF4-FFF2-40B4-BE49-F238E27FC236}">
                  <a16:creationId xmlns:a16="http://schemas.microsoft.com/office/drawing/2014/main" id="{2F961D4F-C204-4CF0-A7A4-86D1315CD96A}"/>
                </a:ext>
              </a:extLst>
            </xdr14:cNvPr>
            <xdr14:cNvContentPartPr/>
          </xdr14:nvContentPartPr>
          <xdr14:nvPr macro=""/>
          <xdr14:xfrm>
            <a:off x="1993680" y="2117520"/>
            <a:ext cx="421200" cy="303120"/>
          </xdr14:xfrm>
        </xdr:contentPart>
      </mc:Choice>
      <mc:Fallback>
        <xdr:pic>
          <xdr:nvPicPr>
            <xdr:cNvPr id="44" name="Ink 43">
              <a:extLst>
                <a:ext uri="{FF2B5EF4-FFF2-40B4-BE49-F238E27FC236}">
                  <a16:creationId xmlns:a16="http://schemas.microsoft.com/office/drawing/2014/main" id="{2F961D4F-C204-4CF0-A7A4-86D1315CD96A}"/>
                </a:ext>
              </a:extLst>
            </xdr:cNvPr>
            <xdr:cNvPicPr/>
          </xdr:nvPicPr>
          <xdr:blipFill>
            <a:blip xmlns:r="http://schemas.openxmlformats.org/officeDocument/2006/relationships" r:embed="rId7"/>
            <a:stretch>
              <a:fillRect/>
            </a:stretch>
          </xdr:blipFill>
          <xdr:spPr>
            <a:xfrm>
              <a:off x="1985040" y="2108520"/>
              <a:ext cx="438840" cy="32076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5T06:44:53.25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244 119 11344 0 0,'0'0'521'0'0,"-13"0"190"0"0,2 1 307 0 0,0 0 0 0 0,0 1 0 0 0,0 1 0 0 0,-11 3 0 0 0,-1 1 330 0 0,16-4-1002 0 0,1 0 0 0 0,-1 0-1 0 0,1 1 1 0 0,0 0 0 0 0,0 1 0 0 0,0-1-1 0 0,1 1 1 0 0,-10 11 0 0 0,9-9-279 0 0,0 1 0 0 0,1 0 0 0 0,0 0 0 0 0,0 0 0 0 0,1 1-1 0 0,0-1 1 0 0,0 1 0 0 0,1 0 0 0 0,-4 17 0 0 0,1 6-21 0 0,-3 47 0 0 0,-4 140 31 0 0,12-164-80 0 0,15 109 1 0 0,-9-144-87 0 0,0 0 0 0 0,1-1 0 0 0,1 1 0 0 0,10 18 0 0 0,-5-11-242 0 0,0 3-53 0 0</inkml:trace>
  <inkml:trace contextRef="#ctx0" brushRef="#br0" timeOffset="353.12">549 327 7832 0 0,'0'0'705'0'0,"-1"1"-310"0"0,-5 51 7611 0 0,4-33-6918 0 0,1 34 0 0 0,0-1-492 0 0,-1 1-401 0 0,7 68 0 0 0,0-4-2212 0 0,-5-96 1037 0 0</inkml:trace>
  <inkml:trace contextRef="#ctx0" brushRef="#br0" timeOffset="684.89">836 654 12984 0 0,'12'-2'329'0'0,"0"0"-1"0"0,14 0 1 0 0,7-1 109 0 0,-25 3-121 0 0,0 0 0 0 0,0 1 0 0 0,0 0 0 0 0,0 0 1 0 0,-1 0-1 0 0,13 5 0 0 0,-9-3-142 0 0,31 10 173 0 0,-28-5-374 0 0,-12-4 85 0 0,1-2-1202 0 0</inkml:trace>
  <inkml:trace contextRef="#ctx0" brushRef="#br0" timeOffset="1059.89">957 453 12784 0 0,'0'0'3196'0'0,"0"2"-2199"0"0,3 12 38 0 0,0 1 0 0 0,0 24 0 0 0,-2-14-598 0 0,0-12-198 0 0,-3 24-1 0 0,0 0 39 0 0,0 46-135 0 0,0-37-698 0 0,6 72-1 0 0,-3-104 405 0 0,2 10-1334 0 0,8 36 0 0 0,-4-34 28 0 0</inkml:trace>
  <inkml:trace contextRef="#ctx0" brushRef="#br0" timeOffset="1060.89">1492 458 6448 0 0,'-4'4'585'0'0,"2"-1"-586"0"0,0 1 0 0 0,1-1-1 0 0,0 1 1 0 0,-1 0 0 0 0,1 4 0 0 0,-3 35 4868 0 0,2-13-331 0 0,1 6-2943 0 0,1-28-1335 0 0,0 1-1 0 0,0-1 1 0 0,-3 18 0 0 0,0-15-203 0 0,1 0 0 0 0,0 1 0 0 0,1-1 0 0 0,0 0 0 0 0,2 23 0 0 0,0-6-10 0 0,0-1-1140 0 0,1-9-3366 0 0,-2-6-1499 0 0</inkml:trace>
  <inkml:trace contextRef="#ctx0" brushRef="#br0" timeOffset="1404.71">1284 175 10136 0 0,'0'0'777'0'0,"17"6"1791"0"0,-11-8-1962 0 0,0-1 1 0 0,0 0-1 0 0,-1 0 1 0 0,1 0-1 0 0,-1-1 1 0 0,1 0-1 0 0,-1 0 1 0 0,8-9-1 0 0,-13 12-539 0 0,0 0 0 0 0,0 1 0 0 0,0-1 0 0 0,0 0 0 0 0,0 0 0 0 0,0 0 0 0 0,0 0 0 0 0,0 1 0 0 0,-1-1 0 0 0,1 0 0 0 0,0 0 0 0 0,-1 0 0 0 0,1 1 0 0 0,0-1 0 0 0,-1 0 0 0 0,1 0 0 0 0,-1 1 0 0 0,1-1 0 0 0,-1 1 0 0 0,1-1-1 0 0,-1 0 1 0 0,0 0 0 0 0,-6-2 59 0 0,0 1 0 0 0,0 0 0 0 0,0 0 0 0 0,0 0 0 0 0,0 1 0 0 0,-9-1 0 0 0,3 1-24 0 0,3 0 61 0 0,-1 0 0 0 0,-14 1 0 0 0,7 1-372 0 0,17-1-83 0 0</inkml:trace>
  <inkml:trace contextRef="#ctx0" brushRef="#br0" timeOffset="1735.7">1503 1 7832 0 0,'0'0'705'0'0,"2"0"-577"0"0,15 10 164 0 0,8 4 5241 0 0,-17-9-4338 0 0,0 0 0 0 0,0 0 1 0 0,8 7-1 0 0,1 1 9 0 0,39 23 0 0 0,-17-12-789 0 0,-26-15-344 0 0,-1 1 1 0 0,0 0-1 0 0,0 0 1 0 0,-1 1-1 0 0,0 1 1 0 0,-1-1-1 0 0,-1 2 1 0 0,0-1-1 0 0,12 25 1 0 0,2 4-61 0 0,28 57-7 0 0,-42-79-4 0 0,-1 2 0 0 0,-1-1-1 0 0,5 25 1 0 0,-10-33 0 0 0,4 15 0 0 0,-1 0 0 0 0,-1-1 0 0 0,-1 1 0 0 0,-1 28 0 0 0,-4-1-58 0 0,-3 1-1 0 0,-14 63 0 0 0,9-81-429 0 0,-25 60 0 0 0,34-93 318 0 0,-1-1-1 0 0,1-1 0 0 0,-1 1 1 0 0,0 0-1 0 0,0 0 0 0 0,0-1 1 0 0,0 1-1 0 0,0-1 0 0 0,-1 1 1 0 0,1-1-1 0 0,-1 0 0 0 0,-3 3 1 0 0,-5-3-1412 0 0</inkml:trace>
  <inkml:trace contextRef="#ctx0" brushRef="#br0" timeOffset="1736.7">2367 434 15632 0 0,'0'0'761'0'0,"2"0"-335"0"0,1 0-296 0 0,17 3 242 0 0,-4 0-342 0 0,-9-2 443 0 0,0 0 0 0 0,1-1 0 0 0,-1 0-1 0 0,1 0 1 0 0,-1-1 0 0 0,10-2-1 0 0,-13 2-510 0 0,-2 1 47 0 0,0 0 0 0 0,0 0 0 0 0,0 1 0 0 0,0-1 0 0 0,1 0 0 0 0,-1 1 0 0 0,0-1 0 0 0,0 1 0 0 0,3 1 0 0 0,10 2-10 0 0,10 3-551 0 0,-11-3-1448 0 0,-6-3 552 0 0</inkml:trace>
  <inkml:trace contextRef="#ctx0" brushRef="#br0" timeOffset="2121.8">2539 598 13272 0 0,'0'0'642'0'0,"0"2"-275"0"0,-1 16 68 0 0,1-17-406 0 0,0 0 0 0 0,0 0 0 0 0,0 0 0 0 0,0 0 0 0 0,1 0 0 0 0,-1 0 0 0 0,0 0 0 0 0,1-1 0 0 0,-1 1 0 0 0,1 0 1 0 0,-1 0-1 0 0,1 0 0 0 0,0 0 0 0 0,-1-1 0 0 0,1 1 0 0 0,0 0 0 0 0,-1 0 0 0 0,1-1 0 0 0,0 1 0 0 0,0-1 0 0 0,0 1 0 0 0,-1-1 1 0 0,1 1-1 0 0,0-1 0 0 0,2 1 0 0 0,5 4 911 0 0,-7-4-723 0 0,0-1 0 0 0,1 1 0 0 0,-1-1 1 0 0,0 1-1 0 0,1-1 0 0 0,-1 1 0 0 0,0-1 1 0 0,1 0-1 0 0,2 0 0 0 0,-1 1 41 0 0,0-1-122 0 0,0 0 1 0 0,0 0-1 0 0,0 0 1 0 0,0 0-1 0 0,0-1 1 0 0,0 1-1 0 0,0-1 0 0 0,0 0 1 0 0,3-1-1 0 0,27-12 600 0 0,-24 10-607 0 0,33-13-1286 0 0,-26 10 346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5T06:44:55.72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1901 620 13248 0 0,'-9'0'1194'0'0,"7"0"-1111"0"0,-1 0 0 0 0,1 0-1 0 0,-1 0 1 0 0,1 0 0 0 0,0 1 0 0 0,-1-1-1 0 0,1 1 1 0 0,-1-1 0 0 0,1 1 0 0 0,0 0-1 0 0,0 0 1 0 0,-1 0 0 0 0,1 0 0 0 0,0 0-1 0 0,0 1 1 0 0,-2 1 0 0 0,-9 7 2206 0 0,-18 17-1 0 0,16-11-1492 0 0,0 1 0 0 0,-13 18 0 0 0,19-20-646 0 0,0 0 1 0 0,1 0-1 0 0,1 1 0 0 0,1 0 0 0 0,-9 31 1 0 0,-13 86 476 0 0,22-81-627 0 0,0 69 0 0 0,3-39 0 0 0,-2 39 2 0 0,15 172 0 0 0,-2-210-8 0 0,5 0 0 0 0,44 156 0 0 0,-42-192-369 0 0,3 0 0 0 0,1 0 0 0 0,31 51 0 0 0,-28-64-367 0 0</inkml:trace>
  <inkml:trace contextRef="#ctx0" brushRef="#br0" timeOffset="331.63">2409 1112 8752 0 0,'-4'-7'12706'0'0,"-7"19"-10641"0"0,3 2-1991 0 0,0 1 0 0 0,2 1-1 0 0,0-1 1 0 0,0 1-1 0 0,2 0 1 0 0,-5 28 0 0 0,2-11-42 0 0,0-1-1018 0 0,-4 56 0 0 0,10-70 440 0 0,1 1 0 0 0,0 0 1 0 0,2-1-1 0 0,5 29 0 0 0,-3-30-977 0 0</inkml:trace>
  <inkml:trace contextRef="#ctx0" brushRef="#br0" timeOffset="682.23">2609 1347 5528 0 0,'4'0'439'0'0,"1"-1"0"0"0,0 1-1 0 0,-1-1 1 0 0,1 0 0 0 0,0-1 0 0 0,-1 1 0 0 0,1-1 0 0 0,-1 0-1 0 0,6-4 1 0 0,15-5 3263 0 0,-11 6-2734 0 0,2 0-1 0 0,-1 1 1 0 0,0 1-1 0 0,1 0 1 0 0,28-1-1 0 0,-39 3-809 0 0,1 1 0 0 0,0-1-1 0 0,9-3 1 0 0,10 0 3 0 0,24-6-3291 0 0</inkml:trace>
  <inkml:trace contextRef="#ctx0" brushRef="#br0" timeOffset="683.23">2805 1066 16727 0 0,'0'0'1275'0'0,"-1"0"-868"0"0,-4 2-145 0 0,4-1 376 0 0,2 0 192 0 0,2 2-655 0 0,-1 0 0 0 0,1 0 0 0 0,-1 1-1 0 0,0-1 1 0 0,0 1 0 0 0,0 0 0 0 0,-1-1-1 0 0,1 1 1 0 0,-1 0 0 0 0,0 0 0 0 0,0 0 0 0 0,1 7-1 0 0,-1 6-251 0 0,0 30 0 0 0,-1-28 227 0 0,-1 18-150 0 0,0-19 18 0 0,0-1 0 0 0,4 23 0 0 0,21 113-605 0 0,-4-52-4216 0 0,-16-79-1580 0 0</inkml:trace>
  <inkml:trace contextRef="#ctx0" brushRef="#br0" timeOffset="1057.51">3477 1212 16208 0 0,'0'0'743'0'0,"-1"2"-17"0"0,0 1-685 0 0,1-1 1 0 0,0 1-1 0 0,-1 0 1 0 0,1 0-1 0 0,0-1 1 0 0,0 1-1 0 0,1 4 1 0 0,0 15 464 0 0,-12 63 1509 0 0,8-63-2077 0 0,-1 0 1 0 0,-1 0-1 0 0,0 0 1 0 0,-15 34-1 0 0,16-43-1337 0 0,4-3-441 0 0</inkml:trace>
  <inkml:trace contextRef="#ctx0" brushRef="#br0" timeOffset="1396.59">3311 888 10336 0 0,'22'63'1208'0'0,"-3"-11"1380"0"0,-18-50-2160 0 0,10 6 977 0 0,-20-73 1461 0 0,9 61-2838 0 0,0 1 0 0 0,-1 0 0 0 0,0-1 0 0 0,1 1 0 0 0,-1 0 0 0 0,0 0 0 0 0,-1 0-1 0 0,1 0 1 0 0,-1 0 0 0 0,1 0 0 0 0,-1 0 0 0 0,0 0 0 0 0,0 0 0 0 0,0 1 0 0 0,0-1-1 0 0,-1 1 1 0 0,1 0 0 0 0,-1-1 0 0 0,1 1 0 0 0,-1 0 0 0 0,-3-2 0 0 0,-4-1 5 0 0,1 0 0 0 0,0 0 1 0 0,-1 1-1 0 0,0 1 0 0 0,-16-5 1 0 0,22 7-174 0 0,0 0 1 0 0,0 1 0 0 0,-1-1 0 0 0,1 1-1 0 0,0 0 1 0 0,-1 0 0 0 0,1 1 0 0 0,-1-1-1 0 0,1 1 1 0 0,-8 2 0 0 0,10-2-1044 0 0</inkml:trace>
  <inkml:trace contextRef="#ctx0" brushRef="#br0" timeOffset="1742.23">3786 468 13472 0 0,'0'0'2582'0'0,"-6"-2"1835"0"0,3 3-4322 0 0,0 0-1 0 0,0 1 0 0 0,0-1 1 0 0,0 1-1 0 0,1 0 0 0 0,-1 0 1 0 0,1 0-1 0 0,-1 0 0 0 0,1 0 1 0 0,0 0-1 0 0,0 1 0 0 0,0-1 1 0 0,-4 6-1 0 0,1 0-94 0 0,1 0 0 0 0,0 0-1 0 0,-6 16 1 0 0,5-11-8 0 0,2 1 0 0 0,0 0 0 0 0,1-1 0 0 0,0 1 0 0 0,1 0 0 0 0,0 0 0 0 0,1 0 0 0 0,1 0 0 0 0,3 20 0 0 0,-1-17 16 0 0,-2-11-16 0 0,-1-1-1 0 0,1 0 0 0 0,0 1 0 0 0,1-1 0 0 0,-1 0 1 0 0,1 0-1 0 0,0 0 0 0 0,0 0 0 0 0,5 7 0 0 0,-3-7-42 0 0,-1-1-1 0 0,1 0 0 0 0,0 0 0 0 0,0-1 1 0 0,0 1-1 0 0,0-1 0 0 0,1 0 0 0 0,0 0 1 0 0,-1 0-1 0 0,1-1 0 0 0,0 1 1 0 0,0-1-1 0 0,0-1 0 0 0,6 2 0 0 0,-9-2 29 0 0,0-1 0 0 0,0 1 0 0 0,-1-1 0 0 0,1 0 0 0 0,0 0 0 0 0,0 0 0 0 0,0 0 0 0 0,0 0-1 0 0,0 0 1 0 0,0 0 0 0 0,-1-1 0 0 0,1 1 0 0 0,0-1 0 0 0,0 1 0 0 0,-1-1 0 0 0,3-1 0 0 0,27-18-210 0 0,-18 11 140 0 0,43-38-341 0 0,-51 44 386 0 0,0 0-1 0 0,1 0 0 0 0,-1 0 0 0 0,1 1 0 0 0,11-4 1 0 0,-11 4-39 0 0,0 0 0 0 0,1-1 0 0 0,7-3 0 0 0,-12 4-41 0 0,9-7-114 0 0,-10 9 354 0 0,2-1-304 0 0,-7 6 1570 0 0,-2 3-1378 0 0,8 0-34 0 0,0-1-70 0 0,-2-6 78 0 0,0 1-1 0 0,0-1 1 0 0,-1 0 0 0 0,1 1 0 0 0,0-1 0 0 0,-1 1 0 0 0,1-1-1 0 0,-1 0 1 0 0,0 1 0 0 0,1-1 0 0 0,-1 0 0 0 0,0 1 0 0 0,0-1-1 0 0,0 0 1 0 0,0 0 0 0 0,-1 2 0 0 0,-8 10-1193 0 0,9-13 938 0 0,1 1 0 0 0,0 0 0 0 0,0-1 0 0 0,-1 1 0 0 0,1 0 0 0 0,0 0 0 0 0,0-1 0 0 0,0 1 0 0 0,0 0 0 0 0,0 0 0 0 0,0 0 0 0 0,0-1 0 0 0,0 1 0 0 0,0 0 0 0 0,1 0 0 0 0,-1-1 0 0 0,0 2 0 0 0,1-1-158 0 0,-1 6-5029 0 0</inkml:trace>
  <inkml:trace contextRef="#ctx0" brushRef="#br0" timeOffset="2116.22">4034 535 16208 0 0,'0'0'4263'0'0,"0"2"-3924"0"0,1 0-300 0 0,0 0 0 0 0,-1 0 0 0 0,0 0 0 0 0,1 0 1 0 0,-1 0-1 0 0,0 0 0 0 0,0 0 0 0 0,0 0 0 0 0,-1 0 0 0 0,1 0 0 0 0,0 0 0 0 0,-2 3 1 0 0,-10 26-53 0 0,1-7-166 0 0,3-7 180 0 0,6-13 9 0 0,0 0-1 0 0,1 0 0 0 0,-1 0 0 0 0,1 0 1 0 0,-1 0-1 0 0,1 0 0 0 0,0 0 0 0 0,1 0 1 0 0,-1 1-1 0 0,1-1 0 0 0,0 7 0 0 0,0-8-19 0 0,0 0 1 0 0,0 0-1 0 0,0 0 0 0 0,0 0 0 0 0,0 0 0 0 0,-1 0 0 0 0,0 0 0 0 0,1 0 0 0 0,-1 0 0 0 0,0 0 1 0 0,0 0-1 0 0,-1-1 0 0 0,1 1 0 0 0,-1 0 0 0 0,1-1 0 0 0,-3 4 0 0 0,-1 1-38 0 0,17 4-165 0 0,-9-8 154 0 0,-2-2 20 0 0,1 1 0 0 0,-1-1 0 0 0,1 0 0 0 0,-1 1 0 0 0,1-1 0 0 0,0 0 0 0 0,0 0 0 0 0,0 0 0 0 0,0 0 0 0 0,0-1 0 0 0,0 1 0 0 0,0 0 0 0 0,0-1 0 0 0,0 1 0 0 0,0-1 0 0 0,0 0 0 0 0,0 0 0 0 0,0 0 0 0 0,0 0 0 0 0,0 0 0 0 0,3 0 0 0 0,3-2-149 0 0,0 0 0 0 0,1 0-1 0 0,14-7 1 0 0,-10 4 34 0 0,-5 1 47 0 0,0 0-1 0 0,0-1 1 0 0,-1-1-1 0 0,0 1 1 0 0,13-14-1 0 0,-17 16 88 0 0,24-28-136 0 0,-20 23 136 0 0,0 0 1 0 0,13-12-1 0 0,-18 19 23 0 0,-1-1 0 0 0,1 1 0 0 0,0-1 0 0 0,-1 1 0 0 0,1-1-1 0 0,-1 0 1 0 0,1 0 0 0 0,-1 0 0 0 0,0 0 0 0 0,0 0 0 0 0,0 0 0 0 0,0 0 0 0 0,0 0 0 0 0,-1-1-1 0 0,1 1 1 0 0,-1 0 0 0 0,1 0 0 0 0,-1-1 0 0 0,0-2 0 0 0,0 2 120 0 0,0 0 1 0 0,-1 1 0 0 0,1-1-1 0 0,-1 0 1 0 0,0 0-1 0 0,0 1 1 0 0,0-1-1 0 0,0 1 1 0 0,0-1-1 0 0,-1 1 1 0 0,1-1 0 0 0,-1 1-1 0 0,0 0 1 0 0,1 0-1 0 0,-4-4 1 0 0,-8 3 545 0 0,11 3-568 0 0,1-1-83 0 0,1 1 1 0 0,-1 0-1 0 0,0 0 0 0 0,1 0 0 0 0,-1 0 0 0 0,0 0 0 0 0,1 0 0 0 0,-1 0 0 0 0,0 0 0 0 0,1 0 0 0 0,-1 1 0 0 0,1-1 0 0 0,-1 0 0 0 0,0 0 0 0 0,1 0 0 0 0,-1 1 1 0 0,1-1-1 0 0,-1 0 0 0 0,0 1 0 0 0,1-1 0 0 0,-1 1 0 0 0,1-1 0 0 0,-1 1 0 0 0,0 0 0 0 0,-8 14 173 0 0,5-9-102 0 0,3-4-96 0 0,-1 0 0 0 0,1 0 0 0 0,0 0 0 0 0,0 0 0 0 0,0 0 0 0 0,0 0 0 0 0,0 0 0 0 0,0 0 0 0 0,1 0 0 0 0,-1 0 0 0 0,1 0 0 0 0,-1 1 0 0 0,1-1 0 0 0,0 0 0 0 0,0 0 0 0 0,0 1 0 0 0,0-1-1 0 0,0 0 1 0 0,0 0 0 0 0,1 3 0 0 0,0 1-69 0 0,2 12 57 0 0,-1 0-1 0 0,2-1 0 0 0,1 1 1 0 0,0-1-1 0 0,1 0 1 0 0,8 16-1 0 0,-12-29-160 0 0,1 0 0 0 0,-1-1 1 0 0,1 0-1 0 0,0 1 0 0 0,0-1 0 0 0,0 0 0 0 0,0-1 0 0 0,1 1 1 0 0,-1 0-1 0 0,1-1 0 0 0,0 0 0 0 0,0 0 0 0 0,0 0 1 0 0,4 1-1 0 0,-6-2-1151 0 0</inkml:trace>
  <inkml:trace contextRef="#ctx0" brushRef="#br0" timeOffset="2444.35">4298 270 15344 0 0,'6'-1'269'0'0,"-5"1"-326"0"0,30 1 2239 0 0,-27 0-1662 0 0,0 1 0 0 0,-1-1 0 0 0,1 1 0 0 0,-1-1 0 0 0,1 1 0 0 0,4 3 0 0 0,4 2-356 0 0,0-1-58 0 0,0 0 0 0 0,-1 0 0 0 0,0 1 0 0 0,18 14 0 0 0,-25-17-108 0 0,0 1-1 0 0,1-1 1 0 0,-2 0-1 0 0,1 1 0 0 0,0 0 1 0 0,-1 0-1 0 0,0 0 1 0 0,0 0-1 0 0,-1 1 1 0 0,1-1-1 0 0,-1 1 1 0 0,2 11-1 0 0,-1-1 3 0 0,-1 1 0 0 0,-1 18 0 0 0,-1-22 0 0 0,1-1 0 0 0,0 0 0 0 0,0 0 0 0 0,1 0 0 0 0,1 0 0 0 0,4 14 0 0 0,5 3 0 0 0,-6-17 0 0 0,-1 0 0 0 0,-1 0 0 0 0,0 0 0 0 0,0 1 0 0 0,-1 0 0 0 0,-1-1 0 0 0,2 26 0 0 0,-4-16 0 0 0,-3 63 0 0 0,2-75 0 0 0,0 0 0 0 0,-1 0 0 0 0,0 0 0 0 0,-1 0 0 0 0,-1 0 0 0 0,-4 11 0 0 0,-5 2 0 0 0,8-14 0 0 0,0 0 0 0 0,1 1 0 0 0,0 0 0 0 0,-6 19 0 0 0,8-20-62 0 0,2-3-273 0 0,-1 0 1 0 0,-1 0-1 0 0,1-1 0 0 0,-1 1 1 0 0,0-1-1 0 0,0 1 1 0 0,0-1-1 0 0,-1 0 1 0 0,0 0-1 0 0,0 0 0 0 0,0 0 1 0 0,0-1-1 0 0,-5 6 1 0 0,-10 3-6111 0 0</inkml:trace>
  <inkml:trace contextRef="#ctx0" brushRef="#br0" timeOffset="2806.58">3393 1977 14568 0 0,'0'0'664'0'0,"4"-7"229"0"0,-4 6-871 0 0,0 1 1 0 0,1-1-1 0 0,-1 1 1 0 0,0-1-1 0 0,0 1 1 0 0,1-1-1 0 0,-1 1 1 0 0,0-1-1 0 0,1 1 1 0 0,-1 0-1 0 0,0-1 1 0 0,1 1-1 0 0,-1-1 1 0 0,0 1-1 0 0,1 0 0 0 0,-1-1 1 0 0,1 1-1 0 0,-1 0 1 0 0,1 0-1 0 0,-1-1 1 0 0,1 1-1 0 0,-1 0 1 0 0,1 0-1 0 0,-1 0 1 0 0,1-1-1 0 0,0 1 1 0 0,-1 0-1 0 0,1 0 1 0 0,0 0-1 0 0,1 0 186 0 0,18-11 2331 0 0,-17 9-2302 0 0,0 0 1 0 0,0 0-1 0 0,-1 1 0 0 0,1-1 0 0 0,0 1 0 0 0,5-2 0 0 0,30-6 871 0 0,-23 4-914 0 0,0 2-1 0 0,0 0 1 0 0,0 0-1 0 0,19 0 1 0 0,-11 2-102 0 0,35-6 1 0 0,13-1-9 0 0,120 0-269 0 0,-166 6 154 0 0,-1 0-400 0 0,1 1 1 0 0,-1 1-1 0 0,1 1 0 0 0,33 6 0 0 0,-44-5-1176 0 0,-1-1 0 0 0,24 0 0 0 0,-21-1-4513 0 0</inkml:trace>
  <inkml:trace contextRef="#ctx0" brushRef="#br0" timeOffset="3184.47">3906 2141 12752 0 0,'-7'13'1361'0'0,"4"0"-527"0"0,-1 0 0 0 0,-1 0 0 0 0,0-1 0 0 0,-9 16 0 0 0,-5 21-106 0 0,11-32-706 0 0,1 1-1 0 0,0 0 0 0 0,-5 25 0 0 0,5-18-14 0 0,6-21-7 0 0,0 1 0 0 0,1-1 1 0 0,0 1-1 0 0,0 6 0 0 0,0-7-10 0 0,0 0 0 0 0,0 0 0 0 0,-1 1-1 0 0,1-1 1 0 0,-1 0 0 0 0,0 0 0 0 0,-1 5 0 0 0,1-8 11 0 0,1 1 0 0 0,-1-1 0 0 0,1 0-1 0 0,0 1 1 0 0,0-1 0 0 0,-1 1-1 0 0,1-1 1 0 0,0 1 0 0 0,0-1 0 0 0,0 1-1 0 0,1-1 1 0 0,-1 1 0 0 0,0-1-1 0 0,1 4 1 0 0,1-5 4 0 0,-1 1 0 0 0,1 0 0 0 0,-1-1 0 0 0,1 1 0 0 0,-1-1 0 0 0,1 0 0 0 0,-1 1 0 0 0,1-1 0 0 0,2 0 1 0 0,-3 0-4 0 0,21-1-2 0 0,-5 0 0 0 0,-7-1 9 0 0,0 0-1 0 0,0-1 1 0 0,0 0-1 0 0,-1 0 1 0 0,1-1-1 0 0,14-8 1 0 0,-6 3-5 0 0,-7 3-42 0 0,-1-1 0 0 0,1 0 0 0 0,-1 0 0 0 0,15-15 0 0 0,-20 18 15 0 0,17-18 17 0 0,-18 17 22 0 0,1 0-1 0 0,0 0 1 0 0,0 1 0 0 0,0-1 0 0 0,1 1 0 0 0,-1 0-1 0 0,1 1 1 0 0,12-6 0 0 0,-17 8 917 0 0,7 8-499 0 0,-5-4-395 0 0,-1 1 0 0 0,-1-1 0 0 0,1 1 0 0 0,0-1 0 0 0,-1 1 0 0 0,1 0 0 0 0,-1 0 0 0 0,0 0 0 0 0,-1 0 0 0 0,1 0 0 0 0,-1 0 0 0 0,0 0 0 0 0,0 7 0 0 0,2 12-3 0 0,-1 10-36 0 0,-2-26 0 0 0,1-1 0 0 0,0 1 0 0 0,1-1 0 0 0,0 1 0 0 0,2 11 0 0 0,0-10 0 0 0,-1-4 0 0 0,-1 1 0 0 0,0-1 0 0 0,1 1 0 0 0,-2 0 0 0 0,1-1 0 0 0,0 7 0 0 0,3 32-3372 0 0</inkml:trace>
  <inkml:trace contextRef="#ctx0" brushRef="#br0" timeOffset="3512.59">5173 523 17135 0 0,'-7'-1'65'0'0,"-23"-4"527"0"0,28 5-539 0 0,1-1 0 0 0,0 1 0 0 0,0 0-1 0 0,0-1 1 0 0,-1 1 0 0 0,1-1 0 0 0,0 1-1 0 0,0-1 1 0 0,0 0 0 0 0,0 1 0 0 0,0-1-1 0 0,0 0 1 0 0,0 0 0 0 0,0 0 0 0 0,0 0-1 0 0,0 0 1 0 0,0 0 0 0 0,1 0 0 0 0,-2-1-1 0 0,3-5 92 0 0,-1 6-58 0 0,0 0 0 0 0,0 0 0 0 0,0 0 0 0 0,0 0 0 0 0,0-1 0 0 0,-1 1 0 0 0,1 0 0 0 0,0 0 0 0 0,-1 0 0 0 0,1 0-1 0 0,0 0 1 0 0,-1 0 0 0 0,1 0 0 0 0,-1 0 0 0 0,0 0 0 0 0,1 0 0 0 0,-1 0 0 0 0,0 1 0 0 0,1-1 0 0 0,-1 0 0 0 0,0 0 0 0 0,0 0-1 0 0,-1 0 1 0 0,0 0 146 0 0,0 0-1 0 0,0 0 0 0 0,0 1 0 0 0,-1-1 0 0 0,1 1 1 0 0,0-1-1 0 0,-1 1 0 0 0,1 0 0 0 0,0-1 0 0 0,-3 1 1 0 0,3 0 330 0 0,4 2-56 0 0,0 1-463 0 0,-1-1 1 0 0,1 1-1 0 0,-1-1 1 0 0,1 1 0 0 0,-1 0-1 0 0,0 0 1 0 0,0-1-1 0 0,0 1 1 0 0,0 0 0 0 0,-1 0-1 0 0,1 0 1 0 0,-1 0-1 0 0,0 0 1 0 0,0 0 0 0 0,0 0-1 0 0,0 4 1 0 0,0 7-28 0 0,5 23-1 0 0,-3-25-16 0 0,0 0-1 0 0,-1 0 1 0 0,-1 13-1 0 0,-1-4-34 0 0,0-1 1 0 0,1 1-1 0 0,2-1 0 0 0,0 1 0 0 0,1-1 0 0 0,10 37 1 0 0,6-4 19 0 0,-6-19 17 0 0,10 44 0 0 0,-6 14-7 0 0,-4 0-1 0 0,3 125 0 0 0,-1-77-179 0 0,1-8-9 0 0,-15 129-217 0 0,-1-244 378 0 0,-2 0 0 0 0,0 1-1 0 0,0-1 1 0 0,-2 0 0 0 0,0 0 0 0 0,-1-1 0 0 0,0 0-1 0 0,-2 1 1 0 0,0-2 0 0 0,-15 26 0 0 0,-10 17-261 0 0,24-40-1 0 0,-1-2-1 0 0,-1 1 1 0 0,0-1-1 0 0,-1-1 0 0 0,-1 0 1 0 0,-16 16-1 0 0,22-25 240 0 0,4-3-280 0 0,-1-1-1 0 0,0 1 1 0 0,0-1 0 0 0,1 1-1 0 0,-2-1 1 0 0,1 0 0 0 0,0 0-1 0 0,0 0 1 0 0,-1 0 0 0 0,1-1-1 0 0,-1 1 1 0 0,1-1 0 0 0,-1 0-1 0 0,0 0 1 0 0,1 0 0 0 0,-8 0 0 0 0,-11-3-1487 0 0</inkml:trace>
  <inkml:trace contextRef="#ctx0" brushRef="#br0" timeOffset="4047.37">5403 0 13360 0 0,'0'0'5754'0'0,"-1"7"-4761"0"0,-2-4-874 0 0,1 1-1 0 0,-1 0 1 0 0,0-1-1 0 0,1 1 1 0 0,-8 5 0 0 0,6-6-105 0 0,0 1 1 0 0,1-1 0 0 0,-1 1 0 0 0,1 0 0 0 0,-5 8-1 0 0,4-4-25 0 0,-1 2 0 0 0,1-1 0 0 0,1 0 0 0 0,0 1 0 0 0,0 0-1 0 0,1-1 1 0 0,0 1 0 0 0,0 0 0 0 0,1 0 0 0 0,1 10 0 0 0,0-8-39 0 0,0 0 1 0 0,-1 0 0 0 0,0 0-1 0 0,-5 19 1 0 0,5-29 48 0 0,1-1-1 0 0,0 0 1 0 0,-1 0-1 0 0,1 0 1 0 0,0 1 0 0 0,0-1-1 0 0,0 0 1 0 0,0 0 0 0 0,0 0-1 0 0,0 1 1 0 0,0-1-1 0 0,1 0 1 0 0,-1 0 0 0 0,0 0-1 0 0,1 1 1 0 0,-1-1-1 0 0,1 0 1 0 0,-1 0 0 0 0,1 0-1 0 0,-1 0 1 0 0,1 0-1 0 0,0 0 1 0 0,0 0 0 0 0,-1 0-1 0 0,1 0 1 0 0,0 0 0 0 0,1 1-1 0 0,4 2-4 0 0,0-1 0 0 0,0 1 0 0 0,0-1 0 0 0,0 0 0 0 0,11 4 0 0 0,11 3-58 0 0,-18-8 56 0 0,0 0 0 0 0,0-1 0 0 0,1 0 0 0 0,19 0 0 0 0,-23-1-18 0 0,-4 0 1 0 0,0-1 0 0 0,-1 1 1 0 0,1-1-1 0 0,0 1 0 0 0,0-1 1 0 0,0 0-1 0 0,4-2 0 0 0,-1 0-191 0 0,-5 3 96 0 0,18-8-240 0 0,14-4 228 0 0,-33 11 134 0 0,0 1 0 0 0,0 0 0 0 0,0 0 0 0 0,1-1 0 0 0,-1 1 0 0 0,0 0 0 0 0,0-1 0 0 0,0 1 0 0 0,0 0 0 0 0,0 0-1 0 0,1-1 1 0 0,-1 1 0 0 0,0 0 0 0 0,0-1 0 0 0,0 1 0 0 0,0 0 0 0 0,0-1 0 0 0,0 1 0 0 0,0 0 0 0 0,0-1 0 0 0,0 1-1 0 0,0 0 1 0 0,0 0 0 0 0,-1-1 0 0 0,1 1 0 0 0,0 0 0 0 0,0-1 0 0 0,0 1 0 0 0,0 0 0 0 0,0 0 0 0 0,-1-1 0 0 0,1 1 0 0 0,0 0-1 0 0,0-1 1 0 0,-6-8 94 0 0,4 8-63 0 0,1-1-1 0 0,-1 1 1 0 0,0 0-1 0 0,1 0 1 0 0,-1 0 0 0 0,0 0-1 0 0,0 0 1 0 0,-2-1-1 0 0,2 1 190 0 0,3 1-176 0 0,-1 0-1 0 0,0 0 1 0 0,0 0 0 0 0,0 0 0 0 0,1 0-1 0 0,-1-1 1 0 0,0 1 0 0 0,0 0 0 0 0,0 0 0 0 0,0 0-1 0 0,0-1 1 0 0,1 1 0 0 0,-1 0 0 0 0,0 0 0 0 0,0 0-1 0 0,0-1 1 0 0,0 1 0 0 0,0 0 0 0 0,0 0 0 0 0,0-1-1 0 0,0 1 1 0 0,0 0 0 0 0,0 0 0 0 0,0-1 0 0 0,0 1-1 0 0,0 0 1 0 0,0 0 0 0 0,0-1 0 0 0,0 1-33 0 0,-1 0 0 0 0,0-1 1 0 0,1 1-1 0 0,-1 0 0 0 0,0 0 1 0 0,1 0-1 0 0,-1 0 1 0 0,0-1-1 0 0,1 1 0 0 0,-1 0 1 0 0,0 0-1 0 0,1 0 0 0 0,-1 0 1 0 0,0 1-1 0 0,1-1 0 0 0,-1 0 1 0 0,0 0-1 0 0,1 0 0 0 0,-1 1 1 0 0,0-1-1 0 0,1 0 0 0 0,-1 0 1 0 0,1 1-1 0 0,-1-1 1 0 0,0 1-1 0 0,1-1 0 0 0,-1 0 1 0 0,1 1-1 0 0,-1-1 0 0 0,1 1 1 0 0,0-1-1 0 0,-1 1 0 0 0,1-1 1 0 0,-1 1-1 0 0,1 0 0 0 0,0-1 1 0 0,-1 1-1 0 0,1 0 1 0 0,0-1-1 0 0,0 1 0 0 0,0-1 1 0 0,0 1-1 0 0,-1 0 0 0 0,1-1 1 0 0,0 1-1 0 0,0 0 0 0 0,0 0 1 0 0,0-1-1 0 0,0 1 0 0 0,0 0 1 0 0,1-1-1 0 0,-1 1 1 0 0,0 0-1 0 0,0-1 0 0 0,0 1 1 0 0,1-1-1 0 0,-1 1 0 0 0,0 0 1 0 0,1-1-1 0 0,-1 1 0 0 0,4 4-12 0 0,-1 0-1 0 0,-1 0 0 0 0,1 0 0 0 0,-1 0 1 0 0,0 0-1 0 0,0 0 0 0 0,0 1 0 0 0,-1-1 1 0 0,0 1-1 0 0,0-1 0 0 0,0 1 0 0 0,-1 5 1 0 0,0 8-9 0 0,-2 0 1 0 0,-4 24-1 0 0,4-28-21 0 0,0-1 0 0 0,0 1 1 0 0,1-1-1 0 0,1 1 0 0 0,2 17 0 0 0,2-9-34 0 0,9 77-1951 0 0,-12-57 899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5T07:16:41.80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1 933 3224 0 0,'0'0'3417'0'0,"2"2"-2361"0"0,21 28 1207 0 0,-24-32-2017 0 0,0 0 0 0 0,0 0 0 0 0,0 0 0 0 0,1 0 1 0 0,-1 0-1 0 0,1 0 0 0 0,-1 0 0 0 0,1 0 0 0 0,0 0 1 0 0,0-5-1 0 0,-2-5 1131 0 0,2 10-573 0 0,1 4-264 0 0,2 7 143 0 0,2 6 876 0 0,2 4-924 0 0,-7-18 18 0 0,0-2-599 0 0,0-1-50 0 0,0 0 0 0 0,0 1 0 0 0,0-1 0 0 0,1 0 0 0 0,-1 1 0 0 0,0-1 0 0 0,1 0 0 0 0,-1 1 0 0 0,1-1 0 0 0,-1 1 0 0 0,1-1 0 0 0,0 1 0 0 0,0-1 0 0 0,0 1 0 0 0,0 0 0 0 0,0-1 0 0 0,0 1 0 0 0,2-2 0 0 0,2-1 50 0 0,-1 1-1 0 0,1 0 1 0 0,0 1-1 0 0,9-4 1 0 0,14-2 252 0 0,-23 7-237 0 0,0 0 0 0 0,0-1 0 0 0,0 1 0 0 0,8-5-1 0 0,58-26 468 0 0,-24 13-253 0 0,-28 12-112 0 0,21-10-1 0 0,-34 14-114 0 0,1 1-1 0 0,0 0 1 0 0,0 0-1 0 0,0 1 1 0 0,0 0-1 0 0,0 0 1 0 0,10 0-1 0 0,24-3 373 0 0,-38 3-415 0 0,6 0-37 0 0,-1-1 0 0 0,1 0-1 0 0,-1 0 1 0 0,0-1 0 0 0,0 0 0 0 0,0-1-1 0 0,10-5 1 0 0,-7 3 94 0 0,0 1-1 0 0,0 1 1 0 0,0 0-1 0 0,1 0 1 0 0,20-3-1 0 0,4-2 39 0 0,-1 0-62 0 0,-19 6 11 0 0,26-10 0 0 0,67-24 272 0 0,-22 7-112 0 0,-74 26-158 0 0,26-4 0 0 0,8-3 45 0 0,-33 7-22 0 0,-1 1-1 0 0,1 1 0 0 0,0 1 1 0 0,14-1-1 0 0,24-3 322 0 0,233-62-577 0 0,-276 64 228 0 0,32-9 40 0 0,36-9-314 0 0,-13 7 369 0 0,25-6 186 0 0,-2-1-263 0 0,102-25-144 0 0,-165 38 113 0 0,27-11 0 0 0,-32 11 5 0 0,1 0 1 0 0,27-5 0 0 0,136-32 115 0 0,-82 22-162 0 0,-89 20 0 0 0,0-1 0 0 0,19-7 0 0 0,-20 6 0 0 0,0 1 0 0 0,0 0 0 0 0,14-2 0 0 0,42-11 0 0 0,-49 10 27 0 0,-17 6-23 0 0,1 0 0 0 0,-1 1-1 0 0,1-1 1 0 0,0 0 0 0 0,-1 0-1 0 0,1 1 1 0 0,0-1 0 0 0,0 1 0 0 0,3-1-1 0 0,-3 1-3 0 0,1 0 0 0 0,-1 0 0 0 0,0-1 0 0 0,1 1 0 0 0,-1-1 0 0 0,0 0 0 0 0,0 0 0 0 0,0 0 0 0 0,1 0 0 0 0,2-2 0 0 0,-3 2 0 0 0,0 0 0 0 0,0 0 0 0 0,0 0 0 0 0,0 0 0 0 0,0 0 0 0 0,0 0 0 0 0,0 0 0 0 0,1 1 0 0 0,-1-1 0 0 0,4 1 0 0 0,8 0 7 0 0,4 0 41 0 0,22-2 1 0 0,-34 1-41 0 0,-1 0 0 0 0,1 0 0 0 0,0-1 0 0 0,-1 1 0 0 0,1-1 0 0 0,-1 0 0 0 0,0-1 0 0 0,6-3 0 0 0,-8 5-8 0 0,0-1 0 0 0,1 1 0 0 0,-1-1 0 0 0,0 1 0 0 0,1 0 0 0 0,-1 1 0 0 0,0-1 0 0 0,1 1 0 0 0,-1-1 0 0 0,1 1 0 0 0,4 0 0 0 0,-3 0 0 0 0,0 0 0 0 0,1 0 0 0 0,-1-1 0 0 0,8-2 0 0 0,-5 1 0 0 0,0 1 0 0 0,-1 0 0 0 0,1 0 0 0 0,14 1 0 0 0,-14 0 0 0 0,1 0 0 0 0,-1-1 0 0 0,15-2 0 0 0,83-21-77 0 0,-95 22 26 0 0,-1 1-1 0 0,1 0 1 0 0,16 1-1 0 0,-16 0-97 0 0,-9 0 21 0 0,1 0-3 0 0,0-1 0 0 0,0 1 0 0 0,1-1-1 0 0,-1 0 1 0 0,0 0 0 0 0,0 0 0 0 0,0 0 0 0 0,0 0-1 0 0,0-1 1 0 0,4-2 0 0 0,-1 1-259 0 0,14-4-2850 0 0,-9 1 1361 0 0</inkml:trace>
  <inkml:trace contextRef="#ctx0" brushRef="#br0" timeOffset="503.06">2933 12 11168 0 0,'0'0'856'0'0,"0"-1"-586"0"0,-3-2 2293 0 0,19-4 822 0 0,-8 8-3332 0 0,0 0 1 0 0,0 0-1 0 0,13 5 0 0 0,-5-2 21 0 0,13 7 476 0 0,140 23 1234 0 0,-110-21-1573 0 0,-56-12-136 0 0,0 1 1 0 0,0 0-1 0 0,0 0 0 0 0,0 0 0 0 0,-1 0 1 0 0,1 0-1 0 0,-1 1 0 0 0,1-1 1 0 0,-1 1-1 0 0,0-1 0 0 0,0 1 0 0 0,2 3 1 0 0,-3-5-12 0 0,-9 19 194 0 0,7-18-229 0 0,0-1 0 0 0,1 1 0 0 0,-1 0-1 0 0,0-1 1 0 0,0 1 0 0 0,0-1 0 0 0,0 0-1 0 0,0 1 1 0 0,0-1 0 0 0,-1 0 0 0 0,-1 2-1 0 0,-11 12 65 0 0,0-2-67 0 0,1-2 1 0 0,-1 0 0 0 0,-1 0 0 0 0,0-1 0 0 0,-31 14-1 0 0,23-12-303 0 0,1 0 0 0 0,-26 21 0 0 0,11-8-2712 0 0,17-12-4036 0 0</inkml:trace>
  <inkml:trace contextRef="#ctx0" brushRef="#br0" timeOffset="1650.07">4049 286 5528 0 0,'2'1'2764'0'0,"10"2"1266"0"0,19 5 809 0 0,20 0-3714 0 0,10-5-845 0 0,-1 1 121 0 0,58 10 1 0 0,-91-10-86 0 0,33 1 0 0 0,-36-4 20 0 0,47 8 0 0 0,-36-1-109 0 0,1-1-10 0 0,-1 2 0 0 0,1 1 0 0 0,44 20-1 0 0,-22-4 110 0 0,81 22 0 0 0,3 2 72 0 0,92 25 504 0 0,-41-5-130 0 0,-126-38-672 0 0,-1 3-1 0 0,71 50 0 0 0,-114-70-101 0 0,204 158 370 0 0,-138-101-196 0 0,86 65 348 0 0,-155-120-379 0 0,26 29 1 0 0,-33-32-135 0 0,1 0 1 0 0,0-1-1 0 0,1 0 1 0 0,21 14-1 0 0,12 5-12 0 0,-2 2 0 0 0,65 63 1 0 0,-18-15 266 0 0,101 109 14 0 0,-128-121-253 0 0,66 64 176 0 0,-76-67 65 0 0,89 61 340 0 0,-52-48-431 0 0,9 21-109 0 0,-86-85-48 0 0,-1 1 0 0 0,25 37 0 0 0,18 43 41 0 0,-26-41-45 0 0,50 98-12 0 0,-76-143 0 0 0,26 46 63 0 0,42 57 0 0 0,-7-11 14 0 0,-61-94-74 0 0,23 39-29 0 0,1-1 0 0 0,56 64 0 0 0,-49-65 26 0 0,4 5 0 0 0,-36-46 0 0 0,-1-1 0 0 0,-1 0 0 0 0,1 0 0 0 0,0-1 0 0 0,0 0 0 0 0,7 5 0 0 0,-6-5-20 0 0,1 1-1 0 0,-1 0 1 0 0,0 0 0 0 0,0 1-1 0 0,0 0 1 0 0,-1 0 0 0 0,6 7-1 0 0,-9-11-99 0 0,6 1-405 0 0,-25-11-10536 0 0,9 6 4899 0 0</inkml:trace>
  <inkml:trace contextRef="#ctx0" brushRef="#br0" timeOffset="2024.89">7808 3420 6448 0 0,'0'0'13078'0'0,"2"0"-12650"0"0,4 0-375 0 0,0 0 0 0 0,0 1-1 0 0,0 0 1 0 0,-1 1 0 0 0,1-1 0 0 0,0 1-1 0 0,-1 0 1 0 0,1 0 0 0 0,-1 1 0 0 0,0 0-1 0 0,0 0 1 0 0,0 0 0 0 0,0 0 0 0 0,0 1-1 0 0,6 6 1 0 0,28 27 890 0 0,-22-21-480 0 0,0 0 0 0 0,1-2 0 0 0,1 0 1 0 0,21 12-1 0 0,-17-14-291 0 0,39 12 1 0 0,-40-16-130 0 0,-11-4-24 0 0,1-1 0 0 0,-1-1 0 0 0,1 1 0 0 0,19 0 0 0 0,51-3-114 0 0,-40-1-319 0 0,-40 1 339 0 0,0 0 0 0 0,-1 0 1 0 0,1-1-1 0 0,0 1 0 0 0,0-1 0 0 0,-1 1 0 0 0,1-1 0 0 0,0 0 0 0 0,-1 1 0 0 0,1-1 0 0 0,-1 0 1 0 0,1 0-1 0 0,-1 0 0 0 0,1 0 0 0 0,-1-1 0 0 0,0 1 0 0 0,1 0 0 0 0,-1 0 0 0 0,1-2 0 0 0,4-11-3339 0 0,-5 0 1678 0 0</inkml:trace>
  <inkml:trace contextRef="#ctx0" brushRef="#br0" timeOffset="2385.93">8433 3346 11520 0 0,'0'0'1538'0'0,"-2"-12"8771"0"0,-9 68-9851 0 0,10-43-382 0 0,0 0 0 0 0,-1 1 0 0 0,-1-1 0 0 0,0 0 0 0 0,-1 0 0 0 0,0-1 1 0 0,-1 1-1 0 0,-1-1 0 0 0,-12 23 0 0 0,-5 8 11 0 0,17-32-426 0 0,0 1 1 0 0,0-1-1 0 0,-11 14 0 0 0,-4-5-1180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5T07:22:28.66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6140 4552 8752 0 0,'0'0'673'0'0,"-7"3"-410"0"0,2 1 1142 0 0,0 0 0 0 0,1-1 0 0 0,0 2 0 0 0,-5 4 1 0 0,-2 3 1046 0 0,12-11-2309 0 0,-1 0 0 0 0,0 0 0 0 0,1 0 0 0 0,-1 0 0 0 0,1 0 0 0 0,0 0 0 0 0,-1-1 0 0 0,1 1 0 0 0,0 0 0 0 0,-1 0 0 0 0,2 0 0 0 0,6 2-99 0 0,0-1 0 0 0,1-1 0 0 0,-1 0-1 0 0,0 0 1 0 0,1 0 0 0 0,-1-1 0 0 0,15-2 0 0 0,3 1 50 0 0,-7 2 146 0 0,0 1-1 0 0,0 1 0 0 0,33 9 1 0 0,14 3 146 0 0,-5-2-141 0 0,-39-8-195 0 0,0 0 0 0 0,27 1 0 0 0,111 12-34 0 0,-53-5-19 0 0,-57-6 53 0 0,19 1 79 0 0,-10-3 16 0 0,20 2 245 0 0,-73-7-348 0 0,25 0 205 0 0,-1 0 0 0 0,1-2 1 0 0,-1-2-1 0 0,35-7 0 0 0,-34 3-111 0 0,31-9 120 0 0,-55 15-229 0 0,-1-1-1 0 0,1 0 1 0 0,-1 0-1 0 0,0 0 1 0 0,-1-1-1 0 0,1 0 1 0 0,6-6-1 0 0,-6 6-9 0 0,-1 0 1 0 0,1 0-1 0 0,-1 1 0 0 0,1 0 0 0 0,9-4 0 0 0,-7 4-8 0 0,-1-1-1 0 0,1 0 0 0 0,7-6 0 0 0,-3 2 44 0 0,0-2-1 0 0,-2 1 1 0 0,1-1-1 0 0,-1-1 0 0 0,0 1 1 0 0,-1-2-1 0 0,-1 1 1 0 0,0-1-1 0 0,0-1 1 0 0,-1 1-1 0 0,6-16 1 0 0,20-71 169 0 0,-28 82-180 0 0,-2 0 0 0 0,0 0 0 0 0,-1-1 0 0 0,0-17 0 0 0,-2 23-16 0 0,0 0 0 0 0,-1 0 0 0 0,-1 1-1 0 0,0-1 1 0 0,0 0 0 0 0,-1 0 0 0 0,-1 1 0 0 0,0 0-1 0 0,-11-22 1 0 0,3 9-3 0 0,-2 0-1 0 0,-24-32 0 0 0,-53-48 442 0 0,61 72-358 0 0,18 20-67 0 0,0 2 1 0 0,-1-1-1 0 0,0 2 0 0 0,-17-10 0 0 0,30 19-37 0 0,-11-6 22 0 0,-1 0-1 0 0,1 1 0 0 0,-20-5 1 0 0,-5-2 27 0 0,7-1 47 0 0,-1 2 0 0 0,0 2 0 0 0,-50-10 0 0 0,28 7-135 0 0,37 7 19 0 0,-1 2-1 0 0,-23-3 1 0 0,-6 3 19 0 0,-69-7 0 0 0,92 8-7 0 0,-1 0-1 0 0,0 1 1 0 0,-41 5 0 0 0,-68 17-27 0 0,118-18 33 0 0,-14 3-9 0 0,0 2 0 0 0,1 1-1 0 0,0 1 1 0 0,0 1 0 0 0,1 1-1 0 0,-45 29 1 0 0,30-12 10 0 0,-52 47 0 0 0,39-27-64 0 0,-89 108 0 0 0,126-135 65 0 0,1 1 0 0 0,0 1 0 0 0,-22 47 1 0 0,32-57-10 0 0,1 0 0 0 0,0 0 1 0 0,1 0-1 0 0,0 1 1 0 0,1-1-1 0 0,0 1 0 0 0,2 0 1 0 0,-1 28-1 0 0,3-34 12 0 0,0-1 0 0 0,1 1 0 0 0,-1-1 0 0 0,2 0 0 0 0,-1 0 0 0 0,1 1 0 0 0,0-2 0 0 0,1 1 0 0 0,0 0 0 0 0,0-1 0 0 0,1 1 0 0 0,0-1 0 0 0,0-1 0 0 0,0 1 0 0 0,13 11 0 0 0,-5-6 17 0 0,0 0 0 0 0,1-1 0 0 0,0-1 0 0 0,1 0 1 0 0,0-1-1 0 0,31 13 0 0 0,-15-10 12 0 0,1-1 1 0 0,55 10-1 0 0,-61-16-351 0 0,0-1-1 0 0,0-1 1 0 0,0-1-1 0 0,1-2 1 0 0,-1 0-1 0 0,43-7 1 0 0,-44 0-2377 0 0,-5-2-5908 0 0</inkml:trace>
  <inkml:trace contextRef="#ctx0" brushRef="#br0" timeOffset="1782.39">5921 3972 5064 0 0,'8'-6'7657'0'0,"-8"3"-7079"0"0,0-1 1 0 0,0 1-1 0 0,0-1 0 0 0,-1 0 1 0 0,0 1-1 0 0,0-1 0 0 0,0 1 1 0 0,-2-7-1 0 0,-19-34 1655 0 0,-3 2-781 0 0,19 29-1111 0 0,-1 2 1 0 0,-14-20-1 0 0,6 14-186 0 0,-2 0 0 0 0,0 1 0 0 0,-31-22 0 0 0,-65-37 693 0 0,38 27-600 0 0,-89-54-113 0 0,11 7 8 0 0,136 82-108 0 0,-19-17 0 0 0,-10-8 28 0 0,-30-15 23 0 0,-73-52 87 0 0,136 95-170 0 0,-70-53 65 0 0,-97-94-1 0 0,53 35 65 0 0,-33-34 56 0 0,124 119-188 0 0,-40-47 0 0 0,-86-90 76 0 0,131 144-88 0 0,16 15-6 0 0,0 1 1 0 0,-29-19-1 0 0,31 24 11 0 0,-15-10-21 0 0,27 18 15 0 0,0 0 1 0 0,0 1-1 0 0,-1-1 0 0 0,1 1 1 0 0,0-1-1 0 0,-1 1 0 0 0,1-1 1 0 0,-1 1-1 0 0,1 0 0 0 0,-1-1 1 0 0,1 1-1 0 0,-1 0 0 0 0,1 0 1 0 0,0 0-1 0 0,-1 0 1 0 0,1 0-1 0 0,-2 1 0 0 0,1 0-569 0 0,-9 10-3410 0 0</inkml:trace>
  <inkml:trace contextRef="#ctx0" brushRef="#br0" timeOffset="2189.67">3965 1944 17247 0 0,'0'0'396'0'0,"0"0"-341"0"0,-1 0 0 0 0,1 0 0 0 0,0-1 0 0 0,0 1 0 0 0,-1 0 0 0 0,1 0 0 0 0,0 0 0 0 0,-1 0 0 0 0,1 0 0 0 0,0 0 0 0 0,-1 0 0 0 0,1 0 0 0 0,0 0 0 0 0,-1 0 0 0 0,1 1 0 0 0,0-1 0 0 0,-1 0 0 0 0,1 0 0 0 0,0 0 0 0 0,0 0 0 0 0,-1 0 0 0 0,1 1 0 0 0,0-1 0 0 0,-1 0-1 0 0,1 0 1 0 0,0 1 0 0 0,0 1-9 0 0,-1 0-1 0 0,1 1 0 0 0,0-1 0 0 0,-1 0 0 0 0,0 0 0 0 0,1 1 0 0 0,-1-1 0 0 0,0 0 0 0 0,0 0 0 0 0,0 0 1 0 0,0 0-1 0 0,-1 0 0 0 0,1 0 0 0 0,0 0 0 0 0,-1 0 0 0 0,-1 1 0 0 0,-5 4 92 0 0,0-1 1 0 0,-13 10-1 0 0,-7 4-196 0 0,-89 72 59 0 0,78-60 0 0 0,21-18 5 0 0,1 1-1 0 0,-19 20 1 0 0,28-27 27 0 0,0-1 0 0 0,-17 12 0 0 0,19-15 15 0 0,1 0 1 0 0,0 0-1 0 0,-1 0 1 0 0,1 1-1 0 0,1 0 1 0 0,-1 0-1 0 0,1 0 1 0 0,0 0-1 0 0,0 1 1 0 0,-5 9-1 0 0,-7 15 341 0 0,12-25-279 0 0,1 0 0 0 0,0 0 0 0 0,1 1 0 0 0,-1-1 0 0 0,1 1 0 0 0,0 0 0 0 0,-1 7 0 0 0,0 0-55 0 0,2 1-1 0 0,0 0 0 0 0,1 19 1 0 0,1-26-48 0 0,0 0 1 0 0,0-1-1 0 0,0 1 1 0 0,1-1-1 0 0,0 1 1 0 0,0-1-1 0 0,1 0 1 0 0,0 0-1 0 0,4 7 1 0 0,-2-5 18 0 0,0 0 0 0 0,0-1 0 0 0,1 1 0 0 0,1-1 1 0 0,-1 0-1 0 0,1-1 0 0 0,0 1 0 0 0,0-2 0 0 0,1 1 0 0 0,-1-1 0 0 0,12 6 0 0 0,-2-2-10 0 0,0-2 0 0 0,1 0 0 0 0,-1-1-1 0 0,1-1 1 0 0,1 0 0 0 0,-1-1 0 0 0,0-1 0 0 0,1-1-1 0 0,0-1 1 0 0,0 0 0 0 0,21-3 0 0 0,153-8-1761 0 0,-122 3 1074 0 0</inkml:trace>
  <inkml:trace contextRef="#ctx0" brushRef="#br0" timeOffset="3358.76">583 1657 14624 0 0,'25'-4'332'0'0,"-29"0"615"0"0,-7 1-632 0 0,-7 2-345 0 0,10 1 352 0 0,1-1 0 0 0,0 1 0 0 0,0 1 0 0 0,-1-1 1 0 0,-12 4-1 0 0,18-3 755 0 0,0 1-718 0 0,-123 99 715 0 0,117-93-1055 0 0,0 1 0 0 0,1-1 0 0 0,0 1-1 0 0,0 1 1 0 0,-7 14 0 0 0,-14 20-20 0 0,-1-6 21 0 0,-2-2 0 0 0,-50 46 0 0 0,70-71-12 0 0,1 1 0 0 0,-1-1 0 0 0,2 1 0 0 0,0 1 0 0 0,0 0 0 0 0,2 0-1 0 0,-1 1 1 0 0,2 0 0 0 0,-9 24 0 0 0,10-27-17 0 0,0 1 1 0 0,0-1-1 0 0,-1 0 1 0 0,-1-1-1 0 0,0 1 0 0 0,-9 10 1 0 0,0-1 13 0 0,15-19-1 0 0,0 0-1 0 0,1 1 0 0 0,-1-1 0 0 0,0 0 1 0 0,1 1-1 0 0,-1-1 0 0 0,1 0 0 0 0,-1 1 1 0 0,1-1-1 0 0,0 1 0 0 0,-1-1 0 0 0,1 1 1 0 0,0-1-1 0 0,0 1 0 0 0,0-1 0 0 0,0 0 1 0 0,0 1-1 0 0,1 2 0 0 0,0-2 10 0 0,0 1-1 0 0,0 0 1 0 0,0-1 0 0 0,0 1-1 0 0,1-1 1 0 0,-1 0 0 0 0,1 1-1 0 0,-1-1 1 0 0,3 3-1 0 0,3 1 73 0 0,0 0 0 0 0,0 0 0 0 0,0 0 0 0 0,15 7-1 0 0,-16-10 3 0 0,-1 0-1 0 0,1-1 0 0 0,-1 0 1 0 0,1-1-1 0 0,0 1 1 0 0,0-1-1 0 0,0 0 0 0 0,0 0 1 0 0,12-1-1 0 0,-2-1-38 0 0,0 0 0 0 0,23-6 0 0 0,-7 1-506 0 0,-1-2 0 0 0,47-18 0 0 0,-59 16-4671 0 0,-7-3-1727 0 0</inkml:trace>
  <inkml:trace contextRef="#ctx0" brushRef="#br0" timeOffset="3954.61">914 1729 12240 0 0,'27'8'1298'0'0,"6"5"665"0"0,-33-13-1868 0 0,0 1 1 0 0,1-1-1 0 0,-1 1 1 0 0,0-1-1 0 0,0 1 0 0 0,0-1 1 0 0,0 1-1 0 0,0 0 1 0 0,0-1-1 0 0,0 1 1 0 0,0-1-1 0 0,0 1 0 0 0,0-1 1 0 0,0 1-1 0 0,0-1 1 0 0,0 1-1 0 0,-1-1 1 0 0,1 1-1 0 0,0 0 0 0 0,0-1 1 0 0,-1 0-1 0 0,1 1 1 0 0,0-1-1 0 0,-1 1 1 0 0,1 0-1 0 0,-1 0 65 0 0,0 1-74 0 0,0 1-1 0 0,1-1 1 0 0,-1 1-1 0 0,1-1 0 0 0,-1 1 1 0 0,1-1-1 0 0,0 1 1 0 0,0 0-1 0 0,0-1 1 0 0,0 1-1 0 0,0 0 1 0 0,1-1-1 0 0,-1 1 1 0 0,2 2-1 0 0,14 39 680 0 0,-11-32-523 0 0,-1-4-127 0 0,1 5 65 0 0,0 1-1 0 0,5 19 1 0 0,-9-28-154 0 0,0 1 1 0 0,0-1-1 0 0,-1 1 1 0 0,0-1-1 0 0,0 1 1 0 0,0-1 0 0 0,-1 1-1 0 0,0-1 1 0 0,0 1-1 0 0,-2 5 1 0 0,-1 1-24 0 0,0 0-1 0 0,1 0 1 0 0,1 0 0 0 0,0 1 0 0 0,0 0 0 0 0,1-1 0 0 0,1 19-1 0 0,4 9-122 0 0,13 67 0 0 0,-15-99-226 0 0,-1 1 0 0 0,0-1 0 0 0,-1 1 0 0 0,0 0 0 0 0,0-1 0 0 0,-1 1 0 0 0,-2 11 0 0 0,1-12-788 0 0,2 0-459 0 0</inkml:trace>
  <inkml:trace contextRef="#ctx0" brushRef="#br0" timeOffset="4358.05">1285 1798 18023 0 0,'0'0'1804'0'0,"-1"1"-1649"0"0,-17 30 884 0 0,2-7 62 0 0,15-21-1084 0 0,0 0 1 0 0,0 1-1 0 0,1-1 0 0 0,-1 1 0 0 0,1-1 1 0 0,0 1-1 0 0,0-1 0 0 0,0 1 1 0 0,1-1-1 0 0,-1 1 0 0 0,1-1 0 0 0,1 6 1 0 0,2 18-22 0 0,-3-18 4 0 0,0-1 0 0 0,0 1 0 0 0,1 0 0 0 0,0-1 0 0 0,1 1 0 0 0,0-1 0 0 0,0 0 0 0 0,1 0 0 0 0,0 0 0 0 0,8 12 0 0 0,1 3 0 0 0,-7-14 0 0 0,0 0 0 0 0,0-1 0 0 0,1 1 0 0 0,13 12 0 0 0,3 6 0 0 0,-5-5 0 0 0,-14-18 0 0 0,0 0 0 0 0,0 1 0 0 0,-1 0 0 0 0,1 0 0 0 0,-1 0 0 0 0,0 0 0 0 0,-1 0 0 0 0,1 1 0 0 0,-1-1 0 0 0,0 1 0 0 0,0 0 0 0 0,-1 0 0 0 0,1 0 0 0 0,-1-1 0 0 0,-1 1 0 0 0,1 0 0 0 0,-1 0 0 0 0,0 0 0 0 0,-1 0 0 0 0,-1 9 0 0 0,2-10-10 0 0,-2 0 1 0 0,1 0-1 0 0,0 0 0 0 0,-1 0 0 0 0,0-1 0 0 0,0 1 0 0 0,0-1 0 0 0,-1 1 0 0 0,0-1 0 0 0,-6 8 1 0 0,8-10-108 0 0,-1-1 0 0 0,0 1 1 0 0,0 0-1 0 0,0-1 1 0 0,0 1-1 0 0,0-1 0 0 0,0 0 1 0 0,0 1-1 0 0,0-1 1 0 0,0 0-1 0 0,-1 0 0 0 0,1-1 1 0 0,0 1-1 0 0,-1 0 0 0 0,1-1 1 0 0,-1 1-1 0 0,1-1 1 0 0,-1 0-1 0 0,1 0 0 0 0,-1 0 1 0 0,1 0-1 0 0,0 0 1 0 0,-1-1-1 0 0,-4-1 0 0 0,-55-15-3562 0 0,27 2 1791 0 0</inkml:trace>
  <inkml:trace contextRef="#ctx0" brushRef="#br0" timeOffset="4700.83">1265 1767 14280 0 0,'0'0'654'0'0,"2"0"-11"0"0,0 0-524 0 0,15-1 17 0 0,-15 1-61 0 0,0 0 1 0 0,0-1 0 0 0,0 0 0 0 0,0 0 0 0 0,0 1 0 0 0,-1-1 0 0 0,4-2-1 0 0,-3 2 168 0 0,0 0 0 0 0,0 0-1 0 0,0 0 1 0 0,0 0 0 0 0,0 0-1 0 0,0 0 1 0 0,0 1-1 0 0,3-1 1 0 0,74-6 3752 0 0,7 0-3943 0 0,-79 7-61 0 0,0-1 1 0 0,-1 2 0 0 0,1-1 0 0 0,0 1-1 0 0,-1 0 1 0 0,1 0 0 0 0,-1 1-1 0 0,1 0 1 0 0,10 4 0 0 0,-12-4-266 0 0,-1 0 0 0 0,0 0 1 0 0,0 1-1 0 0,0-1 0 0 0,-1 1 0 0 0,1 0 1 0 0,-1 0-1 0 0,1 0 0 0 0,-1 1 0 0 0,0-1 0 0 0,0 1 1 0 0,0-1-1 0 0,-1 1 0 0 0,5 8 0 0 0,-3 2-1542 0 0</inkml:trace>
  <inkml:trace contextRef="#ctx0" brushRef="#br0" timeOffset="4701.83">1669 2394 9672 0 0,'2'4'1004'0'0,"-3"1"-226"0"0,1-1 1 0 0,-1 1 0 0 0,0 0-1 0 0,-3 7 1 0 0,-3 10 3891 0 0,7-18-4599 0 0,-1-1 0 0 0,1 1 0 0 0,0 0 0 0 0,0 0 0 0 0,0 0 0 0 0,0 0 0 0 0,0 0 0 0 0,1 0 0 0 0,0-1 0 0 0,0 1-1 0 0,0 0 1 0 0,0-1 0 0 0,1 1 0 0 0,-1 0 0 0 0,3 3 0 0 0,-3-5-329 0 0,3 8 75 0 0</inkml:trace>
  <inkml:trace contextRef="#ctx0" brushRef="#br0" timeOffset="5722">1914 2018 16328 0 0,'0'2'745'0'0,"-4"6"-547"0"0,2 1 1 0 0,-1 0-1 0 0,1 0 1 0 0,1 0-1 0 0,-1 1 1 0 0,1-1-1 0 0,1 10 1 0 0,0-7 97 0 0,0 0 1 0 0,1-1-1 0 0,1 1 0 0 0,0 0 1 0 0,0-1-1 0 0,6 16 0 0 0,5 15-121 0 0,-7-20-148 0 0,15 32 0 0 0,-18-47-18 0 0,0-1 0 0 0,1 0-1 0 0,0 0 1 0 0,0-1 0 0 0,0 1-1 0 0,1-1 1 0 0,-1 0 0 0 0,1 0 0 0 0,9 6-1 0 0,-14-10-5 0 0,0-1 1 0 0,1 1-1 0 0,-1-1 0 0 0,1 1 0 0 0,-1-1 0 0 0,1 0 0 0 0,-1 1 0 0 0,1-1 0 0 0,-1 0 0 0 0,1 1 1 0 0,-1-1-1 0 0,1 0 0 0 0,-1 0 0 0 0,1 0 0 0 0,-1 1 0 0 0,1-1 0 0 0,-1 0 0 0 0,1 0 0 0 0,0 0 1 0 0,-1 0-1 0 0,1 0 0 0 0,-1 0 0 0 0,1 0 0 0 0,-1 0 0 0 0,1 0 0 0 0,0 0 0 0 0,-1-1 0 0 0,1 1 1 0 0,-1 0-1 0 0,1 0 0 0 0,-1 0 0 0 0,1-1 0 0 0,-1 1 0 0 0,1 0 0 0 0,-1 0 0 0 0,1-1 0 0 0,-1 1 1 0 0,1-1-1 0 0,-1 1 0 0 0,0 0 0 0 0,1-1 0 0 0,-1 1 0 0 0,0-1 0 0 0,1 0 0 0 0,0 0 24 0 0,2-1 4 0 0,-1-1 0 0 0,0 1-1 0 0,1-1 1 0 0,-1 0 0 0 0,0 0 0 0 0,-1 1-1 0 0,1-1 1 0 0,0-1 0 0 0,-1 1 0 0 0,1 0-1 0 0,-1 0 1 0 0,0-1 0 0 0,0 1 0 0 0,0-7-1 0 0,1-2 29 0 0,-1 0-1 0 0,0 0 0 0 0,-1 0 0 0 0,-2-19 0 0 0,1-7-7 0 0,-4-26 101 0 0,1 17-46 0 0,1 30-90 0 0,0 1 0 0 0,0-1-1 0 0,-12-28 1 0 0,14 40-15 0 0,0 3-1 0 0,-1-4 0 0 0,0 0 1 0 0,0 0-1 0 0,-1 0 0 0 0,0 0 0 0 0,-4-7 1 0 0,6 12-2 0 0,0 0 1 0 0,0 0-1 0 0,0 0 1 0 0,0 0-1 0 0,1 0 1 0 0,-1 1-1 0 0,0-1 1 0 0,0 0-1 0 0,-1 0 1 0 0,1 1-1 0 0,0-1 1 0 0,0 0 0 0 0,0 1-1 0 0,0-1 1 0 0,-1 1-1 0 0,1 0 1 0 0,0-1-1 0 0,0 1 1 0 0,-1 0-1 0 0,1 0 1 0 0,0 0-1 0 0,0 0 1 0 0,-1 0-1 0 0,1 0 1 0 0,0 0-1 0 0,-1 0 1 0 0,1 0-1 0 0,0 1 1 0 0,0-1 0 0 0,-1 0-1 0 0,1 1 1 0 0,0-1-1 0 0,-2 2 1 0 0,-5 2-64 0 0,-21 13-74 0 0,14-9 138 0 0,21-8 0 0 0,7-2 0 0 0,1-4 0 0 0,0 1 0 0 0,1 0 0 0 0,-1 1 0 0 0,1 1 0 0 0,29-3 0 0 0,-32 7 51 0 0,0 1 0 0 0,20 5-1 0 0,-29-6-52 0 0,0 0 0 0 0,0 1 0 0 0,0 0-1 0 0,0-1 1 0 0,0 1 0 0 0,0 0 0 0 0,0 0 0 0 0,-1 1-1 0 0,1-1 1 0 0,-1 0 0 0 0,4 5 0 0 0,-3-3-16 0 0,1 0 0 0 0,-1 1 0 0 0,0-1 0 0 0,-1 1 0 0 0,1 0 0 0 0,2 7 0 0 0,12 31 18 0 0,3 10 0 0 0,35 143 0 0 0,-53-192 0 0 0,0 1-1 0 0,0-1 0 0 0,1 1 0 0 0,-1-1 0 0 0,1 0 0 0 0,0 1 1 0 0,1-2-1 0 0,-1 1 0 0 0,1 0 0 0 0,-1-1 0 0 0,1 1 0 0 0,5 2 1 0 0,-7-5-5 0 0,0 0 1 0 0,-1 0-1 0 0,1-1 0 0 0,0 1 1 0 0,0 0-1 0 0,0-1 1 0 0,0 0-1 0 0,0 1 1 0 0,0-1-1 0 0,0 0 0 0 0,0 0 1 0 0,0 0-1 0 0,0 0 1 0 0,4-1-1 0 0,25-7 204 0 0,-27 7-188 0 0,-1-1-1 0 0,1 0 1 0 0,-1 0-1 0 0,0 0 1 0 0,0 0 0 0 0,0-1-1 0 0,0 1 1 0 0,0-1-1 0 0,4-4 1 0 0,18-29-29 0 0,-18 26 26 0 0,-4 6 4 0 0,-1-1-1 0 0,0 1 0 0 0,0-1 0 0 0,0 0 1 0 0,0 1-1 0 0,-1-1 0 0 0,0 0 0 0 0,1-8 1 0 0,0-40 198 0 0,-2 41-150 0 0,-1 1 0 0 0,0 0-1 0 0,0 1 1 0 0,-1-1-1 0 0,-1 1 1 0 0,0-1-1 0 0,0 1 1 0 0,-1 0-1 0 0,0 0 0 0 0,-1 0 1 0 0,0 1-1 0 0,-1 0 1 0 0,0 0-1 0 0,0 0 1 0 0,-11-11-1 0 0,11 14 16 0 0,1-1 0 0 0,0 1 0 0 0,-5-9-1 0 0,3 4 52 0 0,0 0 0 0 0,-13-14-1 0 0,18 23-120 0 0,-3-1 25 0 0,-6-1 9 0 0,10 3-93 0 0,3 1-24 0 0,-1 0 63 0 0,1 0 1 0 0,0 1-1 0 0,0-1 1 0 0,0 0-1 0 0,-1 1 1 0 0,1-1-1 0 0,2 2 1 0 0,5 2 4 0 0,-1 0 1 0 0,1-1-1 0 0,0 0 0 0 0,0 0 1 0 0,0-1-1 0 0,1 0 1 0 0,-1 0-1 0 0,16-1 1 0 0,-9 1-16 0 0,26 5 1 0 0,-4 0-169 0 0,-26-6 135 0 0,0 1-1 0 0,12 4 1 0 0,3 1-15 0 0,-18-5 74 0 0,0 1-1 0 0,0-1 1 0 0,8 5-1 0 0,-16-7 0 0 0,0 1 0 0 0,-1-1 0 0 0,1 0 0 0 0,-1 1 0 0 0,1-1 0 0 0,-1 1 0 0 0,0-1 0 0 0,1 0 0 0 0,-1 1 0 0 0,1-1 0 0 0,-1 1 0 0 0,0-1 0 0 0,1 1 0 0 0,-1-1 0 0 0,0 1 0 0 0,0 0 0 0 0,1-1 0 0 0,-1 1 0 0 0,0-1 0 0 0,0 1 0 0 0,0 0 0 0 0,0 0 0 0 0,1 2 0 0 0,0 0-3 0 0,0 1-1 0 0,0-1 0 0 0,0 0 0 0 0,0 1 0 0 0,-1-1 1 0 0,0 0-1 0 0,1 1 0 0 0,-1-1 0 0 0,0 1 1 0 0,-1-1-1 0 0,1 1 0 0 0,-1-1 0 0 0,1 0 1 0 0,-1 1-1 0 0,0-1 0 0 0,-2 4 0 0 0,-34 111 4 0 0,26-84 0 0 0,6-22 0 0 0,1 1 0 0 0,0 0 0 0 0,1 0 0 0 0,0 0 0 0 0,-1 27 0 0 0,4-36 0 0 0,1 15 0 0 0,-1-18 0 0 0,0 0 0 0 0,0 0 0 0 0,0-1 0 0 0,0 1 0 0 0,0 0 0 0 0,1-1 0 0 0,-1 1 0 0 0,0 0 0 0 0,0-1 0 0 0,1 1 0 0 0,-1 0 0 0 0,1-1 0 0 0,-1 1 0 0 0,0-1 0 0 0,1 1 0 0 0,0 0 0 0 0,4 0 0 0 0,-4-1 0 0 0,2 1 2 0 0,1 0 0 0 0,-1 0-1 0 0,1-1 1 0 0,0 0 0 0 0,-1 0 0 0 0,1 0-1 0 0,-1 0 1 0 0,1 0 0 0 0,-1 0-1 0 0,1-1 1 0 0,-1 0 0 0 0,1 0 0 0 0,-1 0-1 0 0,1 0 1 0 0,-1 0 0 0 0,0-1 0 0 0,0 1-1 0 0,4-3 1 0 0,5-4 60 0 0,0-1-1 0 0,21-19 1 0 0,-28 24-41 0 0,12-14 163 0 0,0 0-1 0 0,-2-1 1 0 0,26-39 0 0 0,-2 2 2 0 0,-25 35-55 0 0,-1-1 0 0 0,-2 0-1 0 0,17-42 1 0 0,-17 39 96 0 0,-9 20-166 0 0,-1 1 1 0 0,0-1 0 0 0,0 1 0 0 0,0-1 0 0 0,0 1 0 0 0,0-1 0 0 0,-1 0 0 0 0,0 1-1 0 0,0-1 1 0 0,-1 0 0 0 0,1 1 0 0 0,-3-9 0 0 0,3 10-49 0 0,-1 0 1 0 0,0-1-1 0 0,-1 1 0 0 0,1 0 1 0 0,0 0-1 0 0,-1 1 1 0 0,0-1-1 0 0,0 0 0 0 0,0 0 1 0 0,0 1-1 0 0,0-1 0 0 0,0 1 1 0 0,-1 0-1 0 0,1-1 1 0 0,-1 1-1 0 0,1 0 0 0 0,-1 1 1 0 0,-5-4-1 0 0,1 2-14 0 0,-1 1 0 0 0,1 0 0 0 0,-1 0 0 0 0,0 0 0 0 0,0 1 0 0 0,0 0 0 0 0,0 1 0 0 0,0-1 0 0 0,0 1 0 0 0,0 1 1 0 0,-10 1-1 0 0,-9 4-319 0 0,-51 16-1 0 0,58-15-85 0 0,-53 21-2065 0 0,26-6-3604 0 0,9-2-1192 0 0</inkml:trace>
  <inkml:trace contextRef="#ctx0" brushRef="#br0" timeOffset="7055.81">6211 3596 7832 0 0,'0'0'602'0'0,"6"7"4838"0"0,18 7 1581 0 0,-23-14-6920 0 0,0 0-1 0 0,-1-1 0 0 0,1 1 0 0 0,-1 0 1 0 0,1 0-1 0 0,-1 0 0 0 0,1-1 0 0 0,-1 1 0 0 0,1 0 1 0 0,-1-1-1 0 0,1 1 0 0 0,-1-1 0 0 0,0 1 1 0 0,1 0-1 0 0,-1-1 0 0 0,1 0 0 0 0,-1-4 52 0 0,0 2-71 0 0,0-1-1 0 0,0 1 1 0 0,0 0 0 0 0,0-1 0 0 0,-1 1-1 0 0,1-1 1 0 0,-1 1 0 0 0,0 0 0 0 0,0 0 0 0 0,-3-6-1 0 0,0-6 132 0 0,3 9-141 0 0,-3-10 240 0 0,-1 0 0 0 0,-15-30 0 0 0,14 32-206 0 0,1 0-1 0 0,1 1 1 0 0,0-1-1 0 0,-2-18 1 0 0,-4-18 92 0 0,-5-14-28 0 0,9 36-115 0 0,-13-41 1 0 0,3 23-6 0 0,-21-48 170 0 0,5 22 39 0 0,-15-27-219 0 0,-20-26 324 0 0,-96-136-1 0 0,137 223-253 0 0,-24-51 0 0 0,1 2 28 0 0,-13-24-17 0 0,26 45-75 0 0,7 14-8 0 0,-37-91 1 0 0,17 23 6 0 0,24 59-35 0 0,21 52-9 0 0,-31-85 0 0 0,28 77 0 0 0,-1-1 0 0 0,0 1 0 0 0,-1 1 0 0 0,-14-21 0 0 0,-8-13 0 0 0,28 45 0 0 0,-23-38 21 0 0,24 40-18 0 0,-1-1 1 0 0,0 1 0 0 0,0-1-1 0 0,-1 1 1 0 0,1 0 0 0 0,-1 0-1 0 0,1 0 1 0 0,-7-2-1 0 0,-6-6-9 0 0,13 9 0 0 0,0 0 0 0 0,0 0 0 0 0,0 0 1 0 0,0 1-1 0 0,0-1 0 0 0,-1 1 0 0 0,-3-2 0 0 0,5 3 1 0 0,1-1 0 0 0,-1 1 0 0 0,0 0 0 0 0,1-1 0 0 0,-1 1-1 0 0,1 0 1 0 0,-1 0 0 0 0,0 0 0 0 0,1 0 0 0 0,-1 1 0 0 0,0-1 0 0 0,1 0-1 0 0,-1 1 1 0 0,1-1 0 0 0,-1 1 0 0 0,1-1 0 0 0,-1 1 0 0 0,1 0 0 0 0,-1 0 0 0 0,1-1-1 0 0,0 1 1 0 0,-1 0 0 0 0,1 0 0 0 0,0 1 0 0 0,-2 1 0 0 0,-2 4-6 0 0,-24 69-116 0 0,15-37-8 0 0,-22 43 1 0 0,14-35 122 0 0,15-36 8 0 0,7-8 15 0 0,0-2-15 0 0,0 0 0 0 0,0 0 0 0 0,0-1 0 0 0,0 1-1 0 0,0 0 1 0 0,-1-1 0 0 0,1 1 0 0 0,0 0 0 0 0,0-1 0 0 0,0 1-1 0 0,-1 0 1 0 0,1-1 0 0 0,-1 1 0 0 0,1 0 0 0 0,0-1 0 0 0,-1 1 0 0 0,1-1-1 0 0,-1 1 1 0 0,0 0 0 0 0,1-1-2 0 0,0 0 0 0 0,0 1-1 0 0,0-1 1 0 0,0 0 0 0 0,-1 0-1 0 0,1 1 1 0 0,0-1 0 0 0,0 0-1 0 0,0 0 1 0 0,0 0 0 0 0,-1 1-1 0 0,1-1 1 0 0,0 0 0 0 0,0 0-1 0 0,0 0 1 0 0,-1 0 0 0 0,1 1-1 0 0,0-1 1 0 0,0 0 0 0 0,-1 0-1 0 0,1 0 1 0 0,0 0 0 0 0,0 0-1 0 0,-1 0 1 0 0,1 0 0 0 0,0 0-1 0 0,0 0 1 0 0,-1 0 0 0 0,1 0-1 0 0,0 0 1 0 0,0 0 0 0 0,-1 0-1 0 0,1 0 1 0 0,0 0 0 0 0,-1 0-1 0 0,1 0 1 0 0,0 0 0 0 0,0 0-1 0 0,-1 0 1 0 0,1 0 0 0 0,0-1-1 0 0,-1 0 2 0 0,0 0-1 0 0,0 0 1 0 0,0 0-1 0 0,1 0 1 0 0,-1 0-1 0 0,0 0 1 0 0,1 0-1 0 0,-1 0 1 0 0,1-1-1 0 0,-1 1 1 0 0,0-2-1 0 0,1-1 6 0 0,-1 1 0 0 0,1-1 0 0 0,0 0 0 0 0,0 0 0 0 0,0 1 0 0 0,0-1 0 0 0,1 0 0 0 0,-1 0 0 0 0,1 1 0 0 0,0-1 0 0 0,0 0 0 0 0,3-6 0 0 0,4-16 11 0 0,-5 11 0 0 0,0 1-1 0 0,1-1 1 0 0,1 1 0 0 0,6-14-1 0 0,12-39-10 0 0,-4 30 0 0 0,-7 16 0 0 0,-1 0 0 0 0,7-24 0 0 0,-6 5 0 0 0,-7 25 0 0 0,-5 14 0 0 0,1-1 0 0 0,-1 0 0 0 0,1 0 0 0 0,0 1 0 0 0,-1-1 0 0 0,1 0 0 0 0,0 1 0 0 0,0-1 0 0 0,0 1 0 0 0,0-1 0 0 0,1 1 0 0 0,-1-1 0 0 0,0 1 0 0 0,0 0 0 0 0,1 0 0 0 0,-1 0 0 0 0,1-1 0 0 0,2 0 0 0 0,6-3 0 0 0,-2 5 0 0 0,-4 3-11 0 0,0 0-1 0 0,0 0 0 0 0,0 1 1 0 0,0-1-1 0 0,-1 1 0 0 0,0 0 1 0 0,0 0-1 0 0,0 0 0 0 0,0 1 1 0 0,0-1-1 0 0,2 7 0 0 0,-1-4 2 0 0,0 0-1 0 0,1 0 0 0 0,0-1 1 0 0,0 1-1 0 0,11 9 1 0 0,-9-9 7 0 0,1 1 1 0 0,-2 0-1 0 0,7 10 1 0 0,0 3 57 0 0,0-1 0 0 0,20 22 0 0 0,-28-36-292 0 0,1 0 1 0 0,-1-1-1 0 0,1 0 1 0 0,0 0-1 0 0,0-1 1 0 0,1 1-1 0 0,-1-1 1 0 0,1-1-1 0 0,0 1 1 0 0,0-1-1 0 0,10 3 1 0 0,10-1-1214 0 0</inkml:trace>
  <inkml:trace contextRef="#ctx0" brushRef="#br0" timeOffset="7775.51">3075 0 15288 0 0,'0'0'4121'0'0,"2"0"-3352"0"0,14 2-631 0 0,1 0-1 0 0,-1 1 1 0 0,27 8-1 0 0,-29-7-122 0 0,53 20-15 0 0,-31-9 0 0 0,16 9 43 0 0,-17-7-22 0 0,-31-15-21 0 0,0 0 0 0 0,-1 1 0 0 0,1-1 0 0 0,5 6 0 0 0,12 8 0 0 0,-18-14 9 0 0,1 0-1 0 0,0 0 0 0 0,-1 1 1 0 0,1-1-1 0 0,-1 1 0 0 0,0 0 0 0 0,0 0 1 0 0,4 6-1 0 0,5 3 45 0 0,-11-11-59 0 0,1 1-1 0 0,-1-1 0 0 0,0 1 1 0 0,1-1-1 0 0,-1 1 0 0 0,0-1 1 0 0,0 1-1 0 0,0 0 0 0 0,0 0 1 0 0,0-1-1 0 0,1 4 0 0 0,-1-2 27 0 0,0 1 1 0 0,0 0-1 0 0,-1-1 0 0 0,1 1 0 0 0,-1 0 0 0 0,0-1 0 0 0,0 1 0 0 0,0 0 0 0 0,0-1 0 0 0,0 1 0 0 0,-1 0 0 0 0,0-1 0 0 0,0 1 0 0 0,0-1 0 0 0,0 1 0 0 0,0-1 1 0 0,-1 1-1 0 0,-3 5 0 0 0,-36 58 881 0 0,37-61-867 0 0,0 1-1 0 0,1-1 1 0 0,-4 10-1 0 0,5-10-4 0 0,-1 0-1 0 0,0 0 1 0 0,0 0 0 0 0,-7 9-1 0 0,-6 3 39 0 0,-1-1 1 0 0,0-1-1 0 0,-29 21 0 0 0,-3 2 8 0 0,34-27-172 0 0,0-1-1 0 0,-26 14 1 0 0,7-5-300 0 0,30-16-89 0 0</inkml:trace>
  <inkml:trace contextRef="#ctx0" brushRef="#br0" timeOffset="8119.45">3685 129 7832 0 0,'0'0'602'0'0,"-1"1"-984"0"0,-5 11 9532 0 0,5-9-8433 0 0,-1 1-1 0 0,1-1 1 0 0,0 1 0 0 0,0-1-1 0 0,-1 8 1 0 0,2 37-53 0 0,1-24-444 0 0,2 41-202 0 0,3 0 0 0 0,23 104-1 0 0,-25-152-75 0 0,0 0-1 0 0,1 0 0 0 0,1 0 1 0 0,1 0-1 0 0,0-1 0 0 0,16 26 1 0 0,-22-41-24 0 0,0 0 1 0 0,0 1 0 0 0,0-1 0 0 0,0 0-1 0 0,0 0 1 0 0,0 0 0 0 0,0 0 0 0 0,0 0-1 0 0,0-1 1 0 0,1 1 0 0 0,-1 0 0 0 0,0 0-1 0 0,0-1 1 0 0,1 1 0 0 0,-1-1 0 0 0,1 1-1 0 0,-1-1 1 0 0,0 1 0 0 0,1-1 0 0 0,-1 0-1 0 0,1 0 1 0 0,-1 0 0 0 0,1 0 0 0 0,-1 0-1 0 0,1 0 1 0 0,-1 0 0 0 0,1 0 0 0 0,-1-1-1 0 0,0 1 1 0 0,1-1 0 0 0,-1 1 0 0 0,2-1-1 0 0,1-1-296 0 0,0 0 0 0 0,-1 0 0 0 0,1 0-1 0 0,-1 0 1 0 0,0-1 0 0 0,0 0 0 0 0,1 1-1 0 0,-2-1 1 0 0,6-6 0 0 0,8-17-1555 0 0</inkml:trace>
  <inkml:trace contextRef="#ctx0" brushRef="#br0" timeOffset="8465.54">4070 175 10592 0 0,'0'0'818'0'0,"-7"-13"3310"0"0,3 7 520 0 0,2 12-2065 0 0,0 7-2702 0 0,0-7 109 0 0,0-1 0 0 0,1 1 0 0 0,-1 0 0 0 0,1-1 0 0 0,1 1 1 0 0,-1 0-1 0 0,1 0 0 0 0,-1 0 0 0 0,2-1 0 0 0,-1 1 0 0 0,1 0 0 0 0,0 0 0 0 0,2 9 0 0 0,3 0 10 0 0,0-1 0 0 0,1 0 0 0 0,0 0 0 0 0,1-1 0 0 0,1 0 0 0 0,0 0 0 0 0,1-1 0 0 0,0 0 0 0 0,0-1 0 0 0,13 10 0 0 0,16 17 0 0 0,28 24 0 0 0,-42-44-5 0 0,-4-2-18 0 0,0 1 0 0 0,34 36 0 0 0,-53-51 22 0 0,0 1 1 0 0,0 0 0 0 0,0 1 0 0 0,0-1 0 0 0,0 0-1 0 0,-1 1 1 0 0,1-1 0 0 0,-1 0 0 0 0,0 1 0 0 0,0 0-1 0 0,0-1 1 0 0,0 8 0 0 0,-1-9 8 0 0,0 0 0 0 0,0 1 0 0 0,0-1 0 0 0,0 1-1 0 0,-1-1 1 0 0,1 0 0 0 0,-1 0 0 0 0,1 1 0 0 0,-1-1 0 0 0,0 0 0 0 0,0 0 0 0 0,0 0-1 0 0,0 0 1 0 0,0 1 0 0 0,-1-2 0 0 0,1 1 0 0 0,0 0 0 0 0,-1 0 0 0 0,0 0 0 0 0,1-1-1 0 0,-3 2 1 0 0,-18 16 125 0 0,17-14-106 0 0,0-1 0 0 0,0 0 0 0 0,-1 0 0 0 0,1 0-1 0 0,-1 0 1 0 0,0-1 0 0 0,0 0 0 0 0,-7 3 0 0 0,-9 0 27 0 0,0-1 0 0 0,-27 3 0 0 0,41-7-412 0 0,-1-1 0 0 0,1 0 1 0 0,-1 0-1 0 0,0-1 0 0 0,1 0 1 0 0,-1-1-1 0 0,1 1 0 0 0,-16-7 1 0 0,-6-5-6904 0 0</inkml:trace>
  <inkml:trace contextRef="#ctx0" brushRef="#br0" timeOffset="8801.36">3968 191 21743 0 0,'11'-12'1651'0'0,"3"5"-1087"0"0,-2 3-395 0 0,3-4-96 0 0,1 1 1 0 0,-1 1-1 0 0,1 0 0 0 0,1 1 0 0 0,17-3 0 0 0,16-5 67 0 0,-29 7-131 0 0,39-4-1 0 0,-40 8-126 0 0,0-2-1 0 0,21-5 0 0 0,8 0-1725 0 0,-34 5-16 0 0</inkml:trace>
  <inkml:trace contextRef="#ctx0" brushRef="#br0" timeOffset="8802.36">4579 501 14688 0 0,'-4'47'1240'0'0,"0"-10"-886"0"0,1-13-216 0 0,-7 35 0 0 0,5-36 887 0 0,-4 42-1 0 0,8-36-404 0 0,-1 0-496 0 0,1-1 0 0 0,6 46 0 0 0,6-15-125 0 0,-11-58-40 0 0,0-1-1 0 0,0 1 1 0 0,0-1 0 0 0,1 1 0 0 0,-1-1-1 0 0,0 1 1 0 0,0-1 0 0 0,0 1-1 0 0,0-1 1 0 0,0 1 0 0 0,1-1-1 0 0,-1 1 1 0 0,0-1 0 0 0,0 0-1 0 0,1 1 1 0 0,-1-1 0 0 0,0 1-1 0 0,1-1 1 0 0,-1 0 0 0 0,0 1 0 0 0,1-1-1 0 0,-1 0 1 0 0,1 1 0 0 0,-1-1-1 0 0,1 0 1 0 0,-1 0 0 0 0,0 1-1 0 0,1-1 1 0 0,-1 0 0 0 0,1 0-1 0 0,1 0-33 0 0,0-1-1 0 0,0 1 1 0 0,0-1 0 0 0,-1 0-1 0 0,1 0 1 0 0,0 0-1 0 0,-1 0 1 0 0,3-1-1 0 0,9-9-379 0 0,-3-1-1 0 0</inkml:trace>
  <inkml:trace contextRef="#ctx0" brushRef="#br0" timeOffset="9824.28">4933 248 20471 0 0,'0'0'2246'0'0,"0"2"-2148"0"0,-5 16-41 0 0,1 0 1 0 0,1 1-1 0 0,0-1 0 0 0,1 28 0 0 0,2-38-55 0 0,0 77-29 0 0,2-26-32 0 0,-2-49 1 0 0,1 1 0 0 0,0-1 0 0 0,1 1 1 0 0,0-1-1 0 0,4 13 0 0 0,-4-18 40 0 0,0 1 0 0 0,0-1 0 0 0,1 1 1 0 0,0-1-1 0 0,-1 0 0 0 0,2 0 0 0 0,-1 0 0 0 0,0-1 0 0 0,1 1 0 0 0,0-1 0 0 0,6 5 0 0 0,-8-8 18 0 0,1 1 0 0 0,-1-1 0 0 0,1 0 0 0 0,0 0 0 0 0,0 0 0 0 0,0 0 0 0 0,0-1 0 0 0,-1 1 0 0 0,1-1 0 0 0,0 0 0 0 0,0 0 0 0 0,0 0 0 0 0,0 0 0 0 0,0 0 0 0 0,4-1 0 0 0,-2 0 0 0 0,0 0 0 0 0,0-1 0 0 0,0 1 0 0 0,0-1 0 0 0,0 0 0 0 0,0 0 0 0 0,8-5 0 0 0,-5 1 3 0 0,0-1 0 0 0,0 0 1 0 0,-1 0-1 0 0,0-1 0 0 0,0 0 0 0 0,-1-1 0 0 0,0 1 0 0 0,-1-1 0 0 0,1 0 0 0 0,5-16 0 0 0,-5 9 17 0 0,0-1 0 0 0,-1 1 1 0 0,-1-1-1 0 0,-1 0 0 0 0,3-27 0 0 0,-6 27 19 0 0,0 1-1 0 0,-2-1 1 0 0,0 0 0 0 0,0 0-1 0 0,-2 0 1 0 0,0 1 0 0 0,-12-32-1 0 0,7 28 145 0 0,-1 1-1 0 0,-20-31 0 0 0,28 48-173 0 0,1 0 1 0 0,-1 0-1 0 0,0 0 0 0 0,-1 0 1 0 0,1 0-1 0 0,0 0 1 0 0,-1 1-1 0 0,1-1 0 0 0,0 1 1 0 0,-1 0-1 0 0,0 0 1 0 0,1 0-1 0 0,-1 0 0 0 0,0 0 1 0 0,0 0-1 0 0,1 1 0 0 0,-1 0 1 0 0,-5-1-1 0 0,0 1-22 0 0,0 0 1 0 0,0 1-1 0 0,-1 0 0 0 0,1 1 0 0 0,-9 2 0 0 0,9-1-67 0 0,16-2 40 0 0,15-4 32 0 0,-10-1 8 0 0,-8 2 0 0 0,0 0 0 0 0,0 0 0 0 0,0 1 0 0 0,0 0 0 0 0,0 0 0 0 0,1 0 0 0 0,5 1 0 0 0,37-3-21 0 0,-34 1 10 0 0,0 1 1 0 0,0 1-1 0 0,20 2 0 0 0,-23-1 5 0 0,0 1-1 0 0,0 1 0 0 0,0 0 0 0 0,0 0 0 0 0,-1 1 1 0 0,1 0-1 0 0,-1 1 0 0 0,10 6 0 0 0,-14-6 2 0 0,0-1-1 0 0,0 1 0 0 0,-1 0 1 0 0,0 0-1 0 0,0 0 0 0 0,0 1 1 0 0,0-1-1 0 0,-1 1 0 0 0,0 1 1 0 0,0-1-1 0 0,-1 0 1 0 0,0 1-1 0 0,4 10 0 0 0,5 24-23 0 0,11 73 0 0 0,1 1-21 0 0,-19-95 44 0 0,1 0 0 0 0,2-1 0 0 0,15 32 0 0 0,-20-46 40 0 0,0 0-1 0 0,1-1 0 0 0,-1 0 0 0 0,1 1 0 0 0,0-1 0 0 0,0-1 1 0 0,0 1-1 0 0,0 0 0 0 0,1-1 0 0 0,-1 0 0 0 0,1 0 1 0 0,0-1-1 0 0,0 1 0 0 0,0-1 0 0 0,0 0 0 0 0,1 0 1 0 0,-1-1-1 0 0,0 1 0 0 0,1-1 0 0 0,-1-1 0 0 0,7 1 1 0 0,-7 0 5 0 0,1-1 0 0 0,0 0 0 0 0,-1-1 0 0 0,1 1 0 0 0,-1-1 0 0 0,1 0 0 0 0,-1-1 0 0 0,1 1 0 0 0,-1-1 0 0 0,0 0 0 0 0,0 0 0 0 0,0-1 0 0 0,0 0 0 0 0,0 0 1 0 0,0 0-1 0 0,-1 0 0 0 0,0-1 0 0 0,1 1 0 0 0,-1-1 0 0 0,6-8 0 0 0,-1 0 98 0 0,-1-1 1 0 0,-1 0-1 0 0,0 0 1 0 0,-1 0-1 0 0,-1 0 0 0 0,0-1 1 0 0,0 0-1 0 0,-2 0 1 0 0,0 0-1 0 0,3-29 0 0 0,-5 24-90 0 0,-2 0-1 0 0,1 0 0 0 0,-2 0 0 0 0,-1 0 1 0 0,0 0-1 0 0,-1 0 0 0 0,-13-33 0 0 0,13 42-36 0 0,-2-6 20 0 0,-13-26 1 0 0,16 36-30 0 0,0 1 0 0 0,-1 0 0 0 0,0 1 0 0 0,0-1 0 0 0,0 1 0 0 0,0-1 0 0 0,-1 1 0 0 0,-6-5 0 0 0,3 4-44 0 0,0 0 0 0 0,0 0 0 0 0,0 0 0 0 0,0 1 0 0 0,-1 0 0 0 0,0 1 0 0 0,0 0 0 0 0,0 1 1 0 0,0-1-1 0 0,0 2 0 0 0,-1-1 0 0 0,1 1 0 0 0,0 1 0 0 0,-1 0 0 0 0,1 0 0 0 0,-1 1 0 0 0,-9 1 0 0 0,8 0-14 0 0,-28 7-373 0 0,37-8 430 0 0,0 0 0 0 0,-1 0-1 0 0,1 0 1 0 0,0 0 0 0 0,0 0 0 0 0,0 0-1 0 0,0 1 1 0 0,1-1 0 0 0,-1 1-1 0 0,0-1 1 0 0,0 1 0 0 0,1 0 0 0 0,-3 3-1 0 0,3-4 40 0 0,15-2-176 0 0,0-1 126 0 0,0 0 0 0 0,0-1 1 0 0,0 0-1 0 0,19-8 0 0 0,16-5 26 0 0,27-5 72 0 0,32-8 27 0 0,17 11-114 0 0,-106 16-15 0 0,-1 1 0 0 0,1 1 0 0 0,-1 0-1 0 0,36 7 1 0 0,-43-5 8 0 0,0 1-1 0 0,0 0 0 0 0,-1 1 1 0 0,1 0-1 0 0,-1 0 1 0 0,0 2-1 0 0,0-1 0 0 0,-1 1 1 0 0,14 10-1 0 0,1 12 8 0 0,-7-8 0 0 0,-12-15-3 0 0,-1 0 0 0 0,0 0 1 0 0,-1 1-1 0 0,1-1 0 0 0,-1 1 0 0 0,0 0 0 0 0,4 11 0 0 0,11 47-32 0 0,-11-36 29 0 0,22 67 6 0 0,-9-21 0 0 0,-19-72 0 0 0,-1 0 0 0 0,1 0 0 0 0,0-1 0 0 0,0 1 0 0 0,-1 0 0 0 0,1-1 0 0 0,0 1 0 0 0,1 0 0 0 0,-1-1 0 0 0,0 1 0 0 0,0-1 0 0 0,1 0 0 0 0,-1 1 0 0 0,0-1 0 0 0,1 0 0 0 0,2 2 0 0 0,30 14 0 0 0,-18-10 0 0 0,-14-6 0 0 0,1 0 0 0 0,-1 0 0 0 0,0-1 0 0 0,1 1 0 0 0,-1-1 0 0 0,1 1 0 0 0,-1-1 0 0 0,1 0 0 0 0,0 0 0 0 0,-1 0 0 0 0,1-1 0 0 0,-1 1 0 0 0,1 0 0 0 0,-1-1 0 0 0,1 0 0 0 0,-1 1 0 0 0,0-1 0 0 0,1 0 0 0 0,2-2 0 0 0,5-3 0 0 0,0 0 0 0 0,17-13 0 0 0,-16 11 0 0 0,-2 0 86 0 0,0 0 0 0 0,0 0 0 0 0,-1-1 0 0 0,0 0 0 0 0,-1 0 1 0 0,0-1-1 0 0,0 0 0 0 0,-1 0 0 0 0,0 0 0 0 0,-1-1 0 0 0,0 0 0 0 0,5-20 0 0 0,-6 17-26 0 0,0-1-1 0 0,-2 1 1 0 0,0-1 0 0 0,-1 1 0 0 0,0-1-1 0 0,-1 1 1 0 0,0-1 0 0 0,-2 0 0 0 0,1 1-1 0 0,-5-15 1 0 0,4 20 5 0 0,-1 1 0 0 0,0-1-1 0 0,-1 1 1 0 0,0 0 0 0 0,0 0-1 0 0,0 1 1 0 0,-1-1 0 0 0,0 1-1 0 0,-1 0 1 0 0,1 0 0 0 0,-1 1 0 0 0,-1-1-1 0 0,1 2 1 0 0,-1-1 0 0 0,0 1-1 0 0,-11-7 1 0 0,8 7-84 0 0,1 0 0 0 0,-1 1 0 0 0,0 0 1 0 0,0 0-1 0 0,0 1 0 0 0,0 1 0 0 0,-1 0 0 0 0,1 0 0 0 0,-1 1 1 0 0,1 0-1 0 0,-1 1 0 0 0,0 0 0 0 0,-13 3 0 0 0,-79 15-1858 0 0,31-4-4666 0 0,-1 2-1800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15T07:22:41.747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121 772 6448 0 0,'0'0'11555'0'0,"1"1"-11395"0"0,3 2-145 0 0,1-1-1 0 0,-1 0 0 0 0,1 0 0 0 0,0 0 0 0 0,-1-1 1 0 0,1 0-1 0 0,0 0 0 0 0,0 0 0 0 0,6 1 0 0 0,52-2-29 0 0,-16-1 10 0 0,103 20-122 0 0,-19-1-17 0 0,-108-17 144 0 0,1 0-1 0 0,-1-1 1 0 0,39-6 0 0 0,-39 1 128 0 0,1-1-1 0 0,-2-1 1 0 0,1-1 0 0 0,-1-1 0 0 0,0-1-1 0 0,-1-1 1 0 0,0 0 0 0 0,21-17 0 0 0,-13 7 18 0 0,-1-2 1 0 0,-1-1 0 0 0,-2-1 0 0 0,40-49 0 0 0,-47 49-244 0 0,21-41 0 0 0,-36 60 102 0 0,0-1-1 0 0,0 0 0 0 0,-1 0 0 0 0,1-1 0 0 0,-1 1 0 0 0,-1 0 1 0 0,2-13-1 0 0,-2-3 100 0 0,-3-27 1 0 0,2 42-76 0 0,-1-1 43 0 0,0 0 1 0 0,-1-1-1 0 0,0 1 0 0 0,-1 0 0 0 0,0 0 0 0 0,0 0 0 0 0,-1 0 0 0 0,0 1 0 0 0,-9-16 0 0 0,1 7 178 0 0,-1 1 0 0 0,0 0-1 0 0,-22-20 1 0 0,25 27-115 0 0,0 1 0 0 0,0 0-1 0 0,-1 0 1 0 0,-22-10 0 0 0,-51-18 383 0 0,47 21-358 0 0,22 10-109 0 0,-1 0 0 0 0,1 1 0 0 0,-1 0 0 0 0,0 1 0 0 0,-16 0 0 0 0,-82 0 157 0 0,78 3-162 0 0,13 1-17 0 0,1 2 0 0 0,-25 4 0 0 0,6 0 24 0 0,27-5-25 0 0,0 2 0 0 0,-1-1 0 0 0,1 2 0 0 0,1 0 0 0 0,-1 1 0 0 0,-15 8 0 0 0,1 3 20 0 0,-44 34 0 0 0,51-34-97 0 0,1 2-1 0 0,2 0 0 0 0,0 1 0 0 0,1 1 1 0 0,0 0-1 0 0,-13 26 0 0 0,4-5 17 0 0,3 1 0 0 0,-22 54-1 0 0,39-78 26 0 0,1 1 0 0 0,1 0 0 0 0,1 0 0 0 0,1 0 0 0 0,0 1 0 0 0,2-1 0 0 0,3 39 0 0 0,-2-52 6 0 0,0 0-1 0 0,0 1 0 0 0,0-1 1 0 0,1 0-1 0 0,0 0 0 0 0,1 0 1 0 0,0 0-1 0 0,0-1 0 0 0,0 1 1 0 0,0-1-1 0 0,1 0 0 0 0,0 0 1 0 0,1 0-1 0 0,-1 0 0 0 0,1-1 1 0 0,0 0-1 0 0,1 0 0 0 0,-1 0 1 0 0,1 0-1 0 0,0-1 0 0 0,0 0 1 0 0,0-1-1 0 0,1 1 0 0 0,0-1 1 0 0,-1 0-1 0 0,14 3 0 0 0,-2-1 5 0 0,1 0 0 0 0,0-2 0 0 0,-1 0 0 0 0,2-1 0 0 0,26-1 0 0 0,-7-3-196 0 0,67-13 0 0 0,-44-1-5871 0 0,-13 2-1253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1"/>
  <sheetViews>
    <sheetView workbookViewId="0">
      <selection activeCell="B2" sqref="B2"/>
    </sheetView>
  </sheetViews>
  <sheetFormatPr defaultRowHeight="14.25" x14ac:dyDescent="0.45"/>
  <cols>
    <col min="1" max="1" width="29.33203125" bestFit="1" customWidth="1"/>
    <col min="2" max="2" width="23.1328125" bestFit="1" customWidth="1"/>
    <col min="4" max="4" width="9.6640625" bestFit="1" customWidth="1"/>
    <col min="5" max="5" width="15.3984375" bestFit="1" customWidth="1"/>
  </cols>
  <sheetData>
    <row r="2" spans="1:5" x14ac:dyDescent="0.45">
      <c r="A2" t="s">
        <v>0</v>
      </c>
      <c r="B2" s="1">
        <v>20000</v>
      </c>
    </row>
    <row r="3" spans="1:5" x14ac:dyDescent="0.45">
      <c r="A3" t="s">
        <v>1</v>
      </c>
      <c r="B3" s="2">
        <v>0.03</v>
      </c>
    </row>
    <row r="4" spans="1:5" x14ac:dyDescent="0.45">
      <c r="A4" t="s">
        <v>2</v>
      </c>
      <c r="B4" s="3">
        <f>(1+B3)^(0.25)-1</f>
        <v>7.4170717777328754E-3</v>
      </c>
    </row>
    <row r="5" spans="1:5" x14ac:dyDescent="0.45">
      <c r="A5" t="s">
        <v>3</v>
      </c>
      <c r="B5">
        <v>1000</v>
      </c>
    </row>
    <row r="6" spans="1:5" x14ac:dyDescent="0.45">
      <c r="A6" t="s">
        <v>4</v>
      </c>
      <c r="B6">
        <v>100</v>
      </c>
    </row>
    <row r="9" spans="1:5" x14ac:dyDescent="0.45">
      <c r="A9" t="s">
        <v>5</v>
      </c>
      <c r="B9" t="s">
        <v>6</v>
      </c>
      <c r="C9" t="s">
        <v>7</v>
      </c>
      <c r="D9" t="s">
        <v>8</v>
      </c>
      <c r="E9" t="s">
        <v>9</v>
      </c>
    </row>
    <row r="10" spans="1:5" x14ac:dyDescent="0.45">
      <c r="A10">
        <v>1</v>
      </c>
      <c r="B10" s="4">
        <f>I</f>
        <v>20000</v>
      </c>
      <c r="C10" s="4">
        <f>B10*qir</f>
        <v>148.34143555465749</v>
      </c>
      <c r="D10" s="4">
        <f>FW</f>
        <v>1000</v>
      </c>
      <c r="E10" s="4">
        <f>B10+C10-D10</f>
        <v>19148.341435554659</v>
      </c>
    </row>
    <row r="11" spans="1:5" x14ac:dyDescent="0.45">
      <c r="A11">
        <v>2</v>
      </c>
      <c r="B11" s="4">
        <f>E10</f>
        <v>19148.341435554659</v>
      </c>
      <c r="C11" s="4">
        <f>B11*qir</f>
        <v>142.02462285204547</v>
      </c>
      <c r="D11" s="4">
        <f>FW+inc_w*(A11-$A$10)</f>
        <v>1100</v>
      </c>
      <c r="E11" s="4">
        <f t="shared" ref="E11:E21" si="0">B11+C11-D11</f>
        <v>18190.366058406704</v>
      </c>
    </row>
    <row r="12" spans="1:5" x14ac:dyDescent="0.45">
      <c r="A12">
        <v>3</v>
      </c>
      <c r="B12" s="4">
        <f t="shared" ref="B12:B21" si="1">E11</f>
        <v>18190.366058406704</v>
      </c>
      <c r="C12" s="4">
        <f>B12*qir</f>
        <v>134.91925071843838</v>
      </c>
      <c r="D12" s="4">
        <f>FW+inc_w*(A12-$A$10)</f>
        <v>1200</v>
      </c>
      <c r="E12" s="4">
        <f t="shared" si="0"/>
        <v>17125.285309125142</v>
      </c>
    </row>
    <row r="13" spans="1:5" x14ac:dyDescent="0.45">
      <c r="A13">
        <v>4</v>
      </c>
      <c r="B13" s="4">
        <f t="shared" si="1"/>
        <v>17125.285309125142</v>
      </c>
      <c r="C13" s="4">
        <f>B13*qir</f>
        <v>127.01947035193551</v>
      </c>
      <c r="D13" s="4">
        <f>FW+inc_w*(A13-$A$10)</f>
        <v>1300</v>
      </c>
      <c r="E13" s="4">
        <f t="shared" si="0"/>
        <v>15952.304779477075</v>
      </c>
    </row>
    <row r="14" spans="1:5" x14ac:dyDescent="0.45">
      <c r="A14">
        <v>5</v>
      </c>
      <c r="B14" s="4">
        <f t="shared" si="1"/>
        <v>15952.304779477075</v>
      </c>
      <c r="C14" s="4">
        <f>B14*qir</f>
        <v>118.31938956965267</v>
      </c>
      <c r="D14" s="4">
        <f>FW+inc_w*(A14-$A$10)</f>
        <v>1400</v>
      </c>
      <c r="E14" s="4">
        <f t="shared" si="0"/>
        <v>14670.624169046729</v>
      </c>
    </row>
    <row r="15" spans="1:5" x14ac:dyDescent="0.45">
      <c r="A15">
        <v>6</v>
      </c>
      <c r="B15" s="4">
        <f t="shared" si="1"/>
        <v>14670.624169046729</v>
      </c>
      <c r="C15" s="4">
        <f>B15*qir</f>
        <v>108.81307248596231</v>
      </c>
      <c r="D15" s="4">
        <f>FW+inc_w*(A15-$A$10)</f>
        <v>1500</v>
      </c>
      <c r="E15" s="4">
        <f t="shared" si="0"/>
        <v>13279.437241532691</v>
      </c>
    </row>
    <row r="16" spans="1:5" x14ac:dyDescent="0.45">
      <c r="A16">
        <v>7</v>
      </c>
      <c r="B16" s="4">
        <f t="shared" si="1"/>
        <v>13279.437241532691</v>
      </c>
      <c r="C16" s="4">
        <f>B16*qir</f>
        <v>98.494539188347019</v>
      </c>
      <c r="D16" s="4">
        <f>FW+inc_w*(A16-$A$10)</f>
        <v>1600</v>
      </c>
      <c r="E16" s="4">
        <f t="shared" si="0"/>
        <v>11777.931780721037</v>
      </c>
    </row>
    <row r="17" spans="1:5" x14ac:dyDescent="0.45">
      <c r="A17">
        <v>8</v>
      </c>
      <c r="B17" s="4">
        <f t="shared" si="1"/>
        <v>11777.931780721037</v>
      </c>
      <c r="C17" s="4">
        <f>B17*qir</f>
        <v>87.357765410849112</v>
      </c>
      <c r="D17" s="4">
        <f>FW+inc_w*(A17-$A$10)</f>
        <v>1700</v>
      </c>
      <c r="E17" s="4">
        <f t="shared" si="0"/>
        <v>10165.289546131886</v>
      </c>
    </row>
    <row r="18" spans="1:5" x14ac:dyDescent="0.45">
      <c r="A18">
        <v>9</v>
      </c>
      <c r="B18" s="4">
        <f t="shared" si="1"/>
        <v>10165.289546131886</v>
      </c>
      <c r="C18" s="4">
        <f>B18*qir</f>
        <v>75.396682205097846</v>
      </c>
      <c r="D18" s="4">
        <f>FW+inc_w*(A18-$A$10)</f>
        <v>1800</v>
      </c>
      <c r="E18" s="4">
        <f t="shared" si="0"/>
        <v>8440.6862283369828</v>
      </c>
    </row>
    <row r="19" spans="1:5" x14ac:dyDescent="0.45">
      <c r="A19">
        <v>10</v>
      </c>
      <c r="B19" s="4">
        <f t="shared" si="1"/>
        <v>8440.6862283369828</v>
      </c>
      <c r="C19" s="4">
        <f>B19*qir</f>
        <v>62.605175608896786</v>
      </c>
      <c r="D19" s="4">
        <f>FW+inc_w*(A19-$A$10)</f>
        <v>1900</v>
      </c>
      <c r="E19" s="4">
        <f t="shared" si="0"/>
        <v>6603.2914039458792</v>
      </c>
    </row>
    <row r="20" spans="1:5" x14ac:dyDescent="0.45">
      <c r="A20">
        <v>11</v>
      </c>
      <c r="B20" s="4">
        <f t="shared" si="1"/>
        <v>6603.2914039458792</v>
      </c>
      <c r="C20" s="4">
        <f>B20*qir</f>
        <v>48.97708631235308</v>
      </c>
      <c r="D20" s="4">
        <f>FW+inc_w*(A20-$A$10)</f>
        <v>2000</v>
      </c>
      <c r="E20" s="4">
        <f t="shared" si="0"/>
        <v>4652.2684902582323</v>
      </c>
    </row>
    <row r="21" spans="1:5" x14ac:dyDescent="0.45">
      <c r="A21">
        <v>12</v>
      </c>
      <c r="B21" s="4">
        <f t="shared" si="1"/>
        <v>4652.2684902582323</v>
      </c>
      <c r="C21" s="4">
        <f>B21*qir</f>
        <v>34.506209321530264</v>
      </c>
      <c r="D21" s="4">
        <f>FW+inc_w*(A21-$A$10)</f>
        <v>2100</v>
      </c>
      <c r="E21" s="4">
        <f t="shared" si="0"/>
        <v>2586.7746995797625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7E136-6D7E-41EF-B15A-46A468444849}">
  <dimension ref="A2:E21"/>
  <sheetViews>
    <sheetView workbookViewId="0">
      <selection activeCell="F21" sqref="F21"/>
    </sheetView>
  </sheetViews>
  <sheetFormatPr defaultRowHeight="14.25" x14ac:dyDescent="0.45"/>
  <cols>
    <col min="1" max="1" width="29.33203125" bestFit="1" customWidth="1"/>
    <col min="2" max="2" width="23.1328125" bestFit="1" customWidth="1"/>
    <col min="4" max="4" width="9.6640625" bestFit="1" customWidth="1"/>
    <col min="5" max="5" width="15.3984375" bestFit="1" customWidth="1"/>
  </cols>
  <sheetData>
    <row r="2" spans="1:5" x14ac:dyDescent="0.45">
      <c r="A2" t="s">
        <v>0</v>
      </c>
      <c r="B2" s="1">
        <v>20000</v>
      </c>
    </row>
    <row r="3" spans="1:5" x14ac:dyDescent="0.45">
      <c r="A3" t="s">
        <v>1</v>
      </c>
      <c r="B3" s="2">
        <v>0.03</v>
      </c>
    </row>
    <row r="4" spans="1:5" x14ac:dyDescent="0.45">
      <c r="A4" t="s">
        <v>2</v>
      </c>
      <c r="B4" s="3">
        <f>(1+B3)^(0.25)-1</f>
        <v>7.4170717777328754E-3</v>
      </c>
    </row>
    <row r="5" spans="1:5" x14ac:dyDescent="0.45">
      <c r="A5" t="s">
        <v>3</v>
      </c>
      <c r="B5">
        <v>1000</v>
      </c>
    </row>
    <row r="6" spans="1:5" x14ac:dyDescent="0.45">
      <c r="A6" t="s">
        <v>4</v>
      </c>
      <c r="B6">
        <v>138.23235232451952</v>
      </c>
    </row>
    <row r="9" spans="1:5" x14ac:dyDescent="0.45">
      <c r="A9" t="s">
        <v>5</v>
      </c>
      <c r="B9" t="s">
        <v>6</v>
      </c>
      <c r="C9" t="s">
        <v>7</v>
      </c>
      <c r="D9" t="s">
        <v>8</v>
      </c>
      <c r="E9" t="s">
        <v>9</v>
      </c>
    </row>
    <row r="10" spans="1:5" x14ac:dyDescent="0.45">
      <c r="A10">
        <v>1</v>
      </c>
      <c r="B10" s="4">
        <f>I</f>
        <v>20000</v>
      </c>
      <c r="C10" s="4">
        <f>B10*qir</f>
        <v>148.34143555465749</v>
      </c>
      <c r="D10" s="4">
        <f>FW</f>
        <v>1000</v>
      </c>
      <c r="E10" s="4">
        <f>B10+C10-D10</f>
        <v>19148.341435554659</v>
      </c>
    </row>
    <row r="11" spans="1:5" x14ac:dyDescent="0.45">
      <c r="A11">
        <v>2</v>
      </c>
      <c r="B11" s="4">
        <f>E10</f>
        <v>19148.341435554659</v>
      </c>
      <c r="C11" s="4">
        <f>B11*qir</f>
        <v>142.02462285204547</v>
      </c>
      <c r="D11" s="4">
        <f>FW+inc_w*(A11-$A$10)</f>
        <v>1138.2323523245195</v>
      </c>
      <c r="E11" s="4">
        <f t="shared" ref="E11:E21" si="0">B11+C11-D11</f>
        <v>18152.133706082182</v>
      </c>
    </row>
    <row r="12" spans="1:5" x14ac:dyDescent="0.45">
      <c r="A12">
        <v>3</v>
      </c>
      <c r="B12" s="4">
        <f t="shared" ref="B12:B21" si="1">E11</f>
        <v>18152.133706082182</v>
      </c>
      <c r="C12" s="4">
        <f>B12*qir</f>
        <v>134.63567861701583</v>
      </c>
      <c r="D12" s="4">
        <f>FW+inc_w*(A12-$A$10)</f>
        <v>1276.464704649039</v>
      </c>
      <c r="E12" s="4">
        <f t="shared" si="0"/>
        <v>17010.304680050158</v>
      </c>
    </row>
    <row r="13" spans="1:5" x14ac:dyDescent="0.45">
      <c r="A13">
        <v>4</v>
      </c>
      <c r="B13" s="4">
        <f t="shared" si="1"/>
        <v>17010.304680050158</v>
      </c>
      <c r="C13" s="4">
        <f>B13*qir</f>
        <v>126.16665077303747</v>
      </c>
      <c r="D13" s="4">
        <f>FW+inc_w*(A13-$A$10)</f>
        <v>1414.6970569735586</v>
      </c>
      <c r="E13" s="4">
        <f t="shared" si="0"/>
        <v>15721.774273849636</v>
      </c>
    </row>
    <row r="14" spans="1:5" x14ac:dyDescent="0.45">
      <c r="A14">
        <v>5</v>
      </c>
      <c r="B14" s="4">
        <f t="shared" si="1"/>
        <v>15721.774273849636</v>
      </c>
      <c r="C14" s="4">
        <f>B14*qir</f>
        <v>116.60952826245691</v>
      </c>
      <c r="D14" s="4">
        <f>FW+inc_w*(A14-$A$10)</f>
        <v>1552.9294092980781</v>
      </c>
      <c r="E14" s="4">
        <f t="shared" si="0"/>
        <v>14285.454392814016</v>
      </c>
    </row>
    <row r="15" spans="1:5" x14ac:dyDescent="0.45">
      <c r="A15">
        <v>6</v>
      </c>
      <c r="B15" s="4">
        <f t="shared" si="1"/>
        <v>14285.454392814016</v>
      </c>
      <c r="C15" s="4">
        <f>B15*qir</f>
        <v>105.95624060903097</v>
      </c>
      <c r="D15" s="4">
        <f>FW+inc_w*(A15-$A$10)</f>
        <v>1691.1617616225976</v>
      </c>
      <c r="E15" s="4">
        <f t="shared" si="0"/>
        <v>12700.24887180045</v>
      </c>
    </row>
    <row r="16" spans="1:5" x14ac:dyDescent="0.45">
      <c r="A16">
        <v>7</v>
      </c>
      <c r="B16" s="4">
        <f t="shared" si="1"/>
        <v>12700.24887180045</v>
      </c>
      <c r="C16" s="4">
        <f>B16*qir</f>
        <v>94.198657477214908</v>
      </c>
      <c r="D16" s="4">
        <f>FW+inc_w*(A16-$A$10)</f>
        <v>1829.3941139471171</v>
      </c>
      <c r="E16" s="4">
        <f t="shared" si="0"/>
        <v>10965.053415330547</v>
      </c>
    </row>
    <row r="17" spans="1:5" x14ac:dyDescent="0.45">
      <c r="A17">
        <v>8</v>
      </c>
      <c r="B17" s="4">
        <f t="shared" si="1"/>
        <v>10965.053415330547</v>
      </c>
      <c r="C17" s="4">
        <f>B17*qir</f>
        <v>81.328588228181673</v>
      </c>
      <c r="D17" s="4">
        <f>FW+inc_w*(A17-$A$10)</f>
        <v>1967.6264662716367</v>
      </c>
      <c r="E17" s="4">
        <f t="shared" si="0"/>
        <v>9078.755537287092</v>
      </c>
    </row>
    <row r="18" spans="1:5" x14ac:dyDescent="0.45">
      <c r="A18">
        <v>9</v>
      </c>
      <c r="B18" s="4">
        <f t="shared" si="1"/>
        <v>9078.755537287092</v>
      </c>
      <c r="C18" s="4">
        <f>B18*qir</f>
        <v>67.337781472548158</v>
      </c>
      <c r="D18" s="4">
        <f>FW+inc_w*(A18-$A$10)</f>
        <v>2105.8588185961562</v>
      </c>
      <c r="E18" s="4">
        <f t="shared" si="0"/>
        <v>7040.234500163484</v>
      </c>
    </row>
    <row r="19" spans="1:5" x14ac:dyDescent="0.45">
      <c r="A19">
        <v>10</v>
      </c>
      <c r="B19" s="4">
        <f t="shared" si="1"/>
        <v>7040.234500163484</v>
      </c>
      <c r="C19" s="4">
        <f>B19*qir</f>
        <v>52.217924619783894</v>
      </c>
      <c r="D19" s="4">
        <f>FW+inc_w*(A19-$A$10)</f>
        <v>2244.0911709206757</v>
      </c>
      <c r="E19" s="4">
        <f t="shared" si="0"/>
        <v>4848.3612538625921</v>
      </c>
    </row>
    <row r="20" spans="1:5" x14ac:dyDescent="0.45">
      <c r="A20">
        <v>11</v>
      </c>
      <c r="B20" s="4">
        <f t="shared" si="1"/>
        <v>4848.3612538625921</v>
      </c>
      <c r="C20" s="4">
        <f>B20*qir</f>
        <v>35.960643424277812</v>
      </c>
      <c r="D20" s="4">
        <f>FW+inc_w*(A20-$A$10)</f>
        <v>2382.3235232451952</v>
      </c>
      <c r="E20" s="4">
        <f t="shared" si="0"/>
        <v>2501.9983740416747</v>
      </c>
    </row>
    <row r="21" spans="1:5" x14ac:dyDescent="0.45">
      <c r="A21">
        <v>12</v>
      </c>
      <c r="B21" s="4">
        <f t="shared" si="1"/>
        <v>2501.9983740416747</v>
      </c>
      <c r="C21" s="4">
        <f>B21*qir</f>
        <v>18.557501528038049</v>
      </c>
      <c r="D21" s="4">
        <f>FW+inc_w*(A21-$A$10)</f>
        <v>2520.5558755697148</v>
      </c>
      <c r="E21" s="4">
        <f t="shared" si="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EF09F-ECC6-43F5-A3A4-B4362F5606A9}">
  <dimension ref="A2:D26"/>
  <sheetViews>
    <sheetView workbookViewId="0">
      <selection activeCell="H11" sqref="H11"/>
    </sheetView>
  </sheetViews>
  <sheetFormatPr defaultRowHeight="14.25" x14ac:dyDescent="0.45"/>
  <cols>
    <col min="1" max="1" width="23.73046875" bestFit="1" customWidth="1"/>
    <col min="2" max="2" width="11.73046875" bestFit="1" customWidth="1"/>
    <col min="3" max="3" width="15" bestFit="1" customWidth="1"/>
  </cols>
  <sheetData>
    <row r="2" spans="1:4" x14ac:dyDescent="0.45">
      <c r="A2" t="s">
        <v>10</v>
      </c>
      <c r="B2">
        <v>15</v>
      </c>
    </row>
    <row r="3" spans="1:4" x14ac:dyDescent="0.45">
      <c r="A3" t="s">
        <v>11</v>
      </c>
      <c r="B3">
        <v>5000</v>
      </c>
    </row>
    <row r="4" spans="1:4" x14ac:dyDescent="0.45">
      <c r="A4" t="s">
        <v>12</v>
      </c>
      <c r="B4" s="2">
        <v>0.03</v>
      </c>
    </row>
    <row r="5" spans="1:4" x14ac:dyDescent="0.45">
      <c r="A5" t="s">
        <v>13</v>
      </c>
      <c r="B5" s="2">
        <v>0.02</v>
      </c>
    </row>
    <row r="6" spans="1:4" x14ac:dyDescent="0.45">
      <c r="A6" t="s">
        <v>14</v>
      </c>
      <c r="B6" s="2">
        <v>7.0000000000000007E-2</v>
      </c>
    </row>
    <row r="9" spans="1:4" x14ac:dyDescent="0.45">
      <c r="A9" t="s">
        <v>15</v>
      </c>
      <c r="B9" t="s">
        <v>16</v>
      </c>
      <c r="C9" t="s">
        <v>17</v>
      </c>
      <c r="D9" t="s">
        <v>18</v>
      </c>
    </row>
    <row r="10" spans="1:4" x14ac:dyDescent="0.45">
      <c r="A10">
        <v>4</v>
      </c>
      <c r="B10" s="4">
        <f>FP</f>
        <v>5000</v>
      </c>
      <c r="C10">
        <f>(1+eff_iq7)^-A10</f>
        <v>0.7628952120475252</v>
      </c>
      <c r="D10" s="4">
        <f>B10*C10</f>
        <v>3814.4760602376259</v>
      </c>
    </row>
    <row r="11" spans="1:4" x14ac:dyDescent="0.45">
      <c r="A11">
        <v>5</v>
      </c>
      <c r="B11" s="4">
        <f>B10*(1+inc_r)</f>
        <v>5150</v>
      </c>
      <c r="C11">
        <f>(1+eff_iq7)^-A11</f>
        <v>0.71298617948366838</v>
      </c>
      <c r="D11" s="4">
        <f t="shared" ref="D11:D24" si="0">B11*C11</f>
        <v>3671.8788243408922</v>
      </c>
    </row>
    <row r="12" spans="1:4" x14ac:dyDescent="0.45">
      <c r="A12">
        <v>6</v>
      </c>
      <c r="B12" s="4">
        <f>B11*(1+inc_r)</f>
        <v>5304.5</v>
      </c>
      <c r="C12">
        <f>(1+eff_iq7)^-A12</f>
        <v>0.66634222381651254</v>
      </c>
      <c r="D12" s="4">
        <f t="shared" si="0"/>
        <v>3534.612326234691</v>
      </c>
    </row>
    <row r="13" spans="1:4" x14ac:dyDescent="0.45">
      <c r="A13">
        <v>7</v>
      </c>
      <c r="B13" s="4">
        <f>B12*(1+inc_r)</f>
        <v>5463.6350000000002</v>
      </c>
      <c r="C13">
        <f>(1+eff_iq7)^-A13</f>
        <v>0.62274974188459109</v>
      </c>
      <c r="D13" s="4">
        <f t="shared" si="0"/>
        <v>3402.4772860016178</v>
      </c>
    </row>
    <row r="14" spans="1:4" x14ac:dyDescent="0.45">
      <c r="A14">
        <v>8</v>
      </c>
      <c r="B14" s="4">
        <f>B13*(1+inc_r)</f>
        <v>5627.5440500000004</v>
      </c>
      <c r="C14">
        <f>(1+eff_iq7)^-A14</f>
        <v>0.5820091045650384</v>
      </c>
      <c r="D14" s="4">
        <f t="shared" si="0"/>
        <v>3275.2818734408102</v>
      </c>
    </row>
    <row r="15" spans="1:4" x14ac:dyDescent="0.45">
      <c r="A15">
        <v>9</v>
      </c>
      <c r="B15" s="4">
        <f>B14*(1+inc_r)</f>
        <v>5796.3703715000001</v>
      </c>
      <c r="C15">
        <f>(1+eff_iq7)^-A15</f>
        <v>0.54393374258414806</v>
      </c>
      <c r="D15" s="4">
        <f t="shared" si="0"/>
        <v>3152.8414295738639</v>
      </c>
    </row>
    <row r="16" spans="1:4" x14ac:dyDescent="0.45">
      <c r="A16">
        <v>10</v>
      </c>
      <c r="B16" s="4">
        <f>B15*(1+inc_r)</f>
        <v>5970.2614826449999</v>
      </c>
      <c r="C16">
        <f>(1+eff_iq7)^-A16</f>
        <v>0.5083492921347178</v>
      </c>
      <c r="D16" s="4">
        <f t="shared" si="0"/>
        <v>3034.9781985617565</v>
      </c>
    </row>
    <row r="17" spans="1:4" x14ac:dyDescent="0.45">
      <c r="A17">
        <v>11</v>
      </c>
      <c r="B17" s="4">
        <f>B16</f>
        <v>5970.2614826449999</v>
      </c>
      <c r="C17">
        <f>(1+eff_iq7)^-A17</f>
        <v>0.47509279638758667</v>
      </c>
      <c r="D17" s="4">
        <f t="shared" si="0"/>
        <v>2836.4282229549121</v>
      </c>
    </row>
    <row r="18" spans="1:4" x14ac:dyDescent="0.45">
      <c r="A18">
        <v>12</v>
      </c>
      <c r="B18" s="4">
        <f>B17</f>
        <v>5970.2614826449999</v>
      </c>
      <c r="C18">
        <f>(1+eff_iq7)^-A18</f>
        <v>0.44401195924073528</v>
      </c>
      <c r="D18" s="4">
        <f t="shared" si="0"/>
        <v>2650.8674980887035</v>
      </c>
    </row>
    <row r="19" spans="1:4" x14ac:dyDescent="0.45">
      <c r="A19">
        <v>13</v>
      </c>
      <c r="B19" s="4">
        <f>B18</f>
        <v>5970.2614826449999</v>
      </c>
      <c r="C19">
        <f>(1+eff_iq7)^-A19</f>
        <v>0.41496444788853759</v>
      </c>
      <c r="D19" s="4">
        <f t="shared" si="0"/>
        <v>2477.4462598959844</v>
      </c>
    </row>
    <row r="20" spans="1:4" x14ac:dyDescent="0.45">
      <c r="A20">
        <v>14</v>
      </c>
      <c r="B20" s="4">
        <f>B19*(1-dec_r)</f>
        <v>5850.8562529921001</v>
      </c>
      <c r="C20">
        <f>(1+eff_iq7)^-A20</f>
        <v>0.3878172410173249</v>
      </c>
      <c r="D20" s="4">
        <f t="shared" si="0"/>
        <v>2269.0629296243596</v>
      </c>
    </row>
    <row r="21" spans="1:4" x14ac:dyDescent="0.45">
      <c r="A21">
        <v>15</v>
      </c>
      <c r="B21" s="4">
        <f>B20*(1-dec_r)</f>
        <v>5733.8391279322577</v>
      </c>
      <c r="C21">
        <f>(1+eff_iq7)^-A21</f>
        <v>0.36244601964235967</v>
      </c>
      <c r="D21" s="4">
        <f t="shared" si="0"/>
        <v>2078.2071691886654</v>
      </c>
    </row>
    <row r="22" spans="1:4" x14ac:dyDescent="0.45">
      <c r="A22">
        <v>16</v>
      </c>
      <c r="B22" s="4">
        <f>B21*(1-dec_r)</f>
        <v>5619.1623453736129</v>
      </c>
      <c r="C22">
        <f>(1+eff_iq7)^-A22</f>
        <v>0.33873459779659787</v>
      </c>
      <c r="D22" s="4">
        <f t="shared" si="0"/>
        <v>1903.4046970139184</v>
      </c>
    </row>
    <row r="23" spans="1:4" x14ac:dyDescent="0.45">
      <c r="A23">
        <v>17</v>
      </c>
      <c r="B23" s="4">
        <f>B22*(1-dec_r)</f>
        <v>5506.7790984661406</v>
      </c>
      <c r="C23">
        <f>(1+eff_iq7)^-A23</f>
        <v>0.31657439046411018</v>
      </c>
      <c r="D23" s="4">
        <f t="shared" si="0"/>
        <v>1743.3052365174206</v>
      </c>
    </row>
    <row r="24" spans="1:4" x14ac:dyDescent="0.45">
      <c r="A24">
        <v>18</v>
      </c>
      <c r="B24" s="4">
        <f>B23*(1-dec_r)</f>
        <v>5396.6435164968179</v>
      </c>
      <c r="C24">
        <f>(1+eff_iq7)^-A24</f>
        <v>0.29586391632159825</v>
      </c>
      <c r="D24" s="4">
        <f t="shared" si="0"/>
        <v>1596.6720857823102</v>
      </c>
    </row>
    <row r="26" spans="1:4" x14ac:dyDescent="0.45">
      <c r="C26" t="s">
        <v>19</v>
      </c>
      <c r="D26">
        <f>SUM(D10:D24)</f>
        <v>41441.940097457533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CCC02-8AFA-4812-A2CC-0131C3F8C4EB}">
  <dimension ref="A2:E12"/>
  <sheetViews>
    <sheetView workbookViewId="0">
      <selection activeCell="D4" sqref="D4"/>
    </sheetView>
  </sheetViews>
  <sheetFormatPr defaultRowHeight="14.25" x14ac:dyDescent="0.45"/>
  <cols>
    <col min="1" max="1" width="16.265625" style="5" bestFit="1" customWidth="1"/>
    <col min="2" max="2" width="25.6640625" bestFit="1" customWidth="1"/>
    <col min="4" max="4" width="15" bestFit="1" customWidth="1"/>
  </cols>
  <sheetData>
    <row r="2" spans="1:5" x14ac:dyDescent="0.45">
      <c r="A2" s="5" t="s">
        <v>20</v>
      </c>
      <c r="B2" t="s">
        <v>21</v>
      </c>
      <c r="C2" t="s">
        <v>16</v>
      </c>
      <c r="D2" t="s">
        <v>17</v>
      </c>
      <c r="E2" t="s">
        <v>24</v>
      </c>
    </row>
    <row r="3" spans="1:5" x14ac:dyDescent="0.45">
      <c r="A3" s="5">
        <v>42533</v>
      </c>
      <c r="B3">
        <v>0</v>
      </c>
      <c r="C3">
        <v>-100000</v>
      </c>
      <c r="D3">
        <f>(1+ar)^(-B3/$B$12)</f>
        <v>1</v>
      </c>
      <c r="E3">
        <f>C3*D3</f>
        <v>-100000</v>
      </c>
    </row>
    <row r="4" spans="1:5" x14ac:dyDescent="0.45">
      <c r="A4" s="5">
        <v>42644</v>
      </c>
      <c r="B4">
        <f>A4-$A$3</f>
        <v>111</v>
      </c>
      <c r="C4">
        <v>18000</v>
      </c>
      <c r="D4">
        <f>(1+ar)^(-B4/$B$12)</f>
        <v>0.97213536746125373</v>
      </c>
      <c r="E4">
        <f t="shared" ref="E4:E8" si="0">C4*D4</f>
        <v>17498.436614302565</v>
      </c>
    </row>
    <row r="5" spans="1:5" x14ac:dyDescent="0.45">
      <c r="A5" s="5">
        <v>42735</v>
      </c>
      <c r="B5">
        <f>A5-$A$3</f>
        <v>202</v>
      </c>
      <c r="C5">
        <v>25000</v>
      </c>
      <c r="D5">
        <f>(1+ar)^(-B5/$B$12)</f>
        <v>0.94987156000369732</v>
      </c>
      <c r="E5">
        <f t="shared" si="0"/>
        <v>23746.789000092434</v>
      </c>
    </row>
    <row r="6" spans="1:5" x14ac:dyDescent="0.45">
      <c r="A6" s="5">
        <v>42869</v>
      </c>
      <c r="B6">
        <f t="shared" ref="B5:B8" si="1">A6-$A$3</f>
        <v>336</v>
      </c>
      <c r="C6">
        <v>41500</v>
      </c>
      <c r="D6">
        <f>(1+ar)^(-B6/$B$12)</f>
        <v>0.91801234429714906</v>
      </c>
      <c r="E6">
        <f t="shared" si="0"/>
        <v>38097.512288331687</v>
      </c>
    </row>
    <row r="7" spans="1:5" x14ac:dyDescent="0.45">
      <c r="A7" s="5">
        <v>43006</v>
      </c>
      <c r="B7">
        <f t="shared" si="1"/>
        <v>473</v>
      </c>
      <c r="C7">
        <v>15500</v>
      </c>
      <c r="D7">
        <f>(1+ar)^(-B7/$B$12)</f>
        <v>0.88654431221159524</v>
      </c>
      <c r="E7">
        <f t="shared" si="0"/>
        <v>13741.436839279726</v>
      </c>
    </row>
    <row r="8" spans="1:5" x14ac:dyDescent="0.45">
      <c r="A8" s="5">
        <v>43105</v>
      </c>
      <c r="B8">
        <f t="shared" si="1"/>
        <v>572</v>
      </c>
      <c r="C8">
        <v>8000</v>
      </c>
      <c r="D8">
        <f>(1+ar)^(-B8/$B$12)</f>
        <v>0.86447816824294321</v>
      </c>
      <c r="E8">
        <f t="shared" si="0"/>
        <v>6915.8253459435455</v>
      </c>
    </row>
    <row r="9" spans="1:5" x14ac:dyDescent="0.45">
      <c r="D9" t="s">
        <v>19</v>
      </c>
      <c r="E9" s="4">
        <f>SUM(E3:E8)</f>
        <v>8.7949965745792724E-5</v>
      </c>
    </row>
    <row r="11" spans="1:5" x14ac:dyDescent="0.45">
      <c r="A11" s="5" t="s">
        <v>22</v>
      </c>
      <c r="B11" s="6">
        <v>9.7452286881136649E-2</v>
      </c>
    </row>
    <row r="12" spans="1:5" x14ac:dyDescent="0.45">
      <c r="A12" s="5" t="s">
        <v>23</v>
      </c>
      <c r="B12">
        <v>365.25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56066-EBCD-4807-AE73-059FA5099DCF}">
  <dimension ref="A2:L29"/>
  <sheetViews>
    <sheetView topLeftCell="A3" workbookViewId="0">
      <selection activeCell="B9" sqref="B9:F9"/>
    </sheetView>
  </sheetViews>
  <sheetFormatPr defaultRowHeight="14.25" x14ac:dyDescent="0.45"/>
  <cols>
    <col min="1" max="1" width="25.86328125" bestFit="1" customWidth="1"/>
    <col min="2" max="2" width="28.73046875" bestFit="1" customWidth="1"/>
    <col min="5" max="5" width="15.6640625" bestFit="1" customWidth="1"/>
    <col min="11" max="11" width="53.59765625" bestFit="1" customWidth="1"/>
  </cols>
  <sheetData>
    <row r="2" spans="1:12" x14ac:dyDescent="0.45">
      <c r="A2" t="s">
        <v>25</v>
      </c>
      <c r="B2">
        <v>50000</v>
      </c>
    </row>
    <row r="3" spans="1:12" x14ac:dyDescent="0.45">
      <c r="A3" t="s">
        <v>26</v>
      </c>
      <c r="B3">
        <v>5</v>
      </c>
    </row>
    <row r="4" spans="1:12" x14ac:dyDescent="0.45">
      <c r="A4" t="s">
        <v>27</v>
      </c>
      <c r="B4" t="s">
        <v>28</v>
      </c>
    </row>
    <row r="5" spans="1:12" x14ac:dyDescent="0.45">
      <c r="A5" t="s">
        <v>29</v>
      </c>
      <c r="B5" s="2">
        <v>0.06</v>
      </c>
    </row>
    <row r="6" spans="1:12" x14ac:dyDescent="0.45">
      <c r="A6" t="s">
        <v>2</v>
      </c>
      <c r="B6" s="7">
        <f>(1+B5)^(0.25)-1</f>
        <v>1.4673846168659299E-2</v>
      </c>
    </row>
    <row r="7" spans="1:12" x14ac:dyDescent="0.45">
      <c r="A7" t="s">
        <v>32</v>
      </c>
      <c r="B7" s="10">
        <v>2902.9318841005979</v>
      </c>
    </row>
    <row r="9" spans="1:12" x14ac:dyDescent="0.45">
      <c r="A9" t="s">
        <v>5</v>
      </c>
      <c r="B9" t="s">
        <v>30</v>
      </c>
      <c r="C9" t="s">
        <v>31</v>
      </c>
      <c r="D9" t="s">
        <v>33</v>
      </c>
      <c r="E9" t="s">
        <v>34</v>
      </c>
      <c r="F9" t="s">
        <v>35</v>
      </c>
      <c r="K9" t="s">
        <v>36</v>
      </c>
    </row>
    <row r="10" spans="1:12" x14ac:dyDescent="0.45">
      <c r="A10">
        <v>1</v>
      </c>
      <c r="B10">
        <f>ILoan</f>
        <v>50000</v>
      </c>
      <c r="C10">
        <f>QRA</f>
        <v>2902.9318841005979</v>
      </c>
      <c r="D10">
        <f>B10*q_int</f>
        <v>733.69230843296498</v>
      </c>
      <c r="E10">
        <f>C10-D10</f>
        <v>2169.2395756676328</v>
      </c>
      <c r="F10">
        <f>B10-E10</f>
        <v>47830.760424332366</v>
      </c>
      <c r="K10" t="s">
        <v>37</v>
      </c>
      <c r="L10">
        <f>SUM(D10:D29)</f>
        <v>8058.6376820119385</v>
      </c>
    </row>
    <row r="11" spans="1:12" x14ac:dyDescent="0.45">
      <c r="A11">
        <v>2</v>
      </c>
      <c r="B11">
        <f>F10</f>
        <v>47830.760424332366</v>
      </c>
      <c r="C11">
        <f>QRA</f>
        <v>2902.9318841005979</v>
      </c>
      <c r="D11">
        <f>B11*q_int</f>
        <v>701.86122059665036</v>
      </c>
      <c r="E11">
        <f t="shared" ref="E11:E29" si="0">C11-D11</f>
        <v>2201.0706635039478</v>
      </c>
      <c r="F11">
        <f t="shared" ref="F11:F29" si="1">B11-E11</f>
        <v>45629.68976082842</v>
      </c>
    </row>
    <row r="12" spans="1:12" x14ac:dyDescent="0.45">
      <c r="A12">
        <v>3</v>
      </c>
      <c r="B12">
        <f t="shared" ref="B12:B29" si="2">F11</f>
        <v>45629.68976082842</v>
      </c>
      <c r="C12">
        <f>QRA</f>
        <v>2902.9318841005979</v>
      </c>
      <c r="D12">
        <f>B12*q_int</f>
        <v>669.5630482740446</v>
      </c>
      <c r="E12">
        <f t="shared" si="0"/>
        <v>2233.3688358265535</v>
      </c>
      <c r="F12">
        <f t="shared" si="1"/>
        <v>43396.32092500187</v>
      </c>
      <c r="K12" t="s">
        <v>38</v>
      </c>
      <c r="L12">
        <f>D16</f>
        <v>535.56091812445129</v>
      </c>
    </row>
    <row r="13" spans="1:12" x14ac:dyDescent="0.45">
      <c r="A13">
        <v>4</v>
      </c>
      <c r="B13">
        <f t="shared" si="2"/>
        <v>43396.32092500187</v>
      </c>
      <c r="C13">
        <f>QRA</f>
        <v>2902.9318841005979</v>
      </c>
      <c r="D13">
        <f>B13*q_int</f>
        <v>636.79093753924803</v>
      </c>
      <c r="E13">
        <f t="shared" si="0"/>
        <v>2266.1409465613497</v>
      </c>
      <c r="F13">
        <f t="shared" si="1"/>
        <v>41130.179978440523</v>
      </c>
      <c r="K13" t="s">
        <v>39</v>
      </c>
      <c r="L13">
        <f>E16</f>
        <v>2367.3709659761466</v>
      </c>
    </row>
    <row r="14" spans="1:12" x14ac:dyDescent="0.45">
      <c r="A14">
        <v>5</v>
      </c>
      <c r="B14">
        <f t="shared" si="2"/>
        <v>41130.179978440523</v>
      </c>
      <c r="C14">
        <f>QRA</f>
        <v>2902.9318841005979</v>
      </c>
      <c r="D14">
        <f>B14*q_int</f>
        <v>603.53793389290684</v>
      </c>
      <c r="E14">
        <f t="shared" si="0"/>
        <v>2299.393950207691</v>
      </c>
      <c r="F14">
        <f t="shared" si="1"/>
        <v>38830.786028232833</v>
      </c>
    </row>
    <row r="15" spans="1:12" x14ac:dyDescent="0.45">
      <c r="A15">
        <v>6</v>
      </c>
      <c r="B15">
        <f t="shared" si="2"/>
        <v>38830.786028232833</v>
      </c>
      <c r="C15">
        <f>QRA</f>
        <v>2902.9318841005979</v>
      </c>
      <c r="D15">
        <f>B15*q_int</f>
        <v>569.79698078641343</v>
      </c>
      <c r="E15">
        <f t="shared" si="0"/>
        <v>2333.1349033141846</v>
      </c>
      <c r="F15">
        <f t="shared" si="1"/>
        <v>36497.651124918651</v>
      </c>
      <c r="K15" t="s">
        <v>40</v>
      </c>
      <c r="L15">
        <f>SUM(D14:D17)</f>
        <v>2209.7183135493387</v>
      </c>
    </row>
    <row r="16" spans="1:12" x14ac:dyDescent="0.45">
      <c r="A16">
        <v>7</v>
      </c>
      <c r="B16">
        <f t="shared" si="2"/>
        <v>36497.651124918651</v>
      </c>
      <c r="C16">
        <f>QRA</f>
        <v>2902.9318841005979</v>
      </c>
      <c r="D16">
        <f>B16*q_int</f>
        <v>535.56091812445129</v>
      </c>
      <c r="E16">
        <f t="shared" si="0"/>
        <v>2367.3709659761466</v>
      </c>
      <c r="F16">
        <f t="shared" si="1"/>
        <v>34130.280158942507</v>
      </c>
      <c r="K16" t="s">
        <v>41</v>
      </c>
      <c r="L16">
        <f>SUM(E14:E17)</f>
        <v>9402.0092228530521</v>
      </c>
    </row>
    <row r="17" spans="1:6" x14ac:dyDescent="0.45">
      <c r="A17">
        <v>8</v>
      </c>
      <c r="B17">
        <f t="shared" si="2"/>
        <v>34130.280158942507</v>
      </c>
      <c r="C17">
        <f>QRA</f>
        <v>2902.9318841005979</v>
      </c>
      <c r="D17">
        <f>B17*q_int</f>
        <v>500.82248074556702</v>
      </c>
      <c r="E17">
        <f t="shared" si="0"/>
        <v>2402.1094033550307</v>
      </c>
      <c r="F17">
        <f t="shared" si="1"/>
        <v>31728.170755587475</v>
      </c>
    </row>
    <row r="18" spans="1:6" x14ac:dyDescent="0.45">
      <c r="A18">
        <v>9</v>
      </c>
      <c r="B18">
        <f t="shared" si="2"/>
        <v>31728.170755587475</v>
      </c>
      <c r="C18">
        <f>QRA</f>
        <v>2902.9318841005979</v>
      </c>
      <c r="D18">
        <f>B18*q_int</f>
        <v>465.57429688044527</v>
      </c>
      <c r="E18">
        <f t="shared" si="0"/>
        <v>2437.3575872201527</v>
      </c>
      <c r="F18">
        <f t="shared" si="1"/>
        <v>29290.81316836732</v>
      </c>
    </row>
    <row r="19" spans="1:6" x14ac:dyDescent="0.45">
      <c r="A19">
        <v>10</v>
      </c>
      <c r="B19">
        <f t="shared" si="2"/>
        <v>29290.81316836732</v>
      </c>
      <c r="C19">
        <f>QRA</f>
        <v>2902.9318841005979</v>
      </c>
      <c r="D19">
        <f>B19*q_int</f>
        <v>429.80888658756214</v>
      </c>
      <c r="E19">
        <f t="shared" si="0"/>
        <v>2473.1229975130359</v>
      </c>
      <c r="F19">
        <f t="shared" si="1"/>
        <v>26817.690170854283</v>
      </c>
    </row>
    <row r="20" spans="1:6" x14ac:dyDescent="0.45">
      <c r="A20">
        <v>11</v>
      </c>
      <c r="B20">
        <f t="shared" si="2"/>
        <v>26817.690170854283</v>
      </c>
      <c r="C20">
        <f>QRA</f>
        <v>2902.9318841005979</v>
      </c>
      <c r="D20">
        <f>B20*q_int</f>
        <v>393.51866016588224</v>
      </c>
      <c r="E20">
        <f t="shared" si="0"/>
        <v>2509.4132239347155</v>
      </c>
      <c r="F20">
        <f t="shared" si="1"/>
        <v>24308.276946919566</v>
      </c>
    </row>
    <row r="21" spans="1:6" x14ac:dyDescent="0.45">
      <c r="A21">
        <v>12</v>
      </c>
      <c r="B21">
        <f t="shared" si="2"/>
        <v>24308.276946919566</v>
      </c>
      <c r="C21">
        <f>QRA</f>
        <v>2902.9318841005979</v>
      </c>
      <c r="D21">
        <f>B21*q_int</f>
        <v>356.69591654426483</v>
      </c>
      <c r="E21">
        <f t="shared" si="0"/>
        <v>2546.235967556333</v>
      </c>
      <c r="F21">
        <f t="shared" si="1"/>
        <v>21762.040979363235</v>
      </c>
    </row>
    <row r="22" spans="1:6" x14ac:dyDescent="0.45">
      <c r="A22">
        <v>13</v>
      </c>
      <c r="B22">
        <f t="shared" si="2"/>
        <v>21762.040979363235</v>
      </c>
      <c r="C22">
        <f>QRA</f>
        <v>2902.9318841005979</v>
      </c>
      <c r="D22">
        <f>B22*q_int</f>
        <v>319.33284164723585</v>
      </c>
      <c r="E22">
        <f t="shared" si="0"/>
        <v>2583.599042453362</v>
      </c>
      <c r="F22">
        <f t="shared" si="1"/>
        <v>19178.441936909872</v>
      </c>
    </row>
    <row r="23" spans="1:6" x14ac:dyDescent="0.45">
      <c r="A23">
        <v>14</v>
      </c>
      <c r="B23">
        <f t="shared" si="2"/>
        <v>19178.441936909872</v>
      </c>
      <c r="C23">
        <f>QRA</f>
        <v>2902.9318841005979</v>
      </c>
      <c r="D23">
        <f>B23*q_int</f>
        <v>281.42150673677975</v>
      </c>
      <c r="E23">
        <f t="shared" si="0"/>
        <v>2621.5103773638184</v>
      </c>
      <c r="F23">
        <f t="shared" si="1"/>
        <v>16556.931559546054</v>
      </c>
    </row>
    <row r="24" spans="1:6" x14ac:dyDescent="0.45">
      <c r="A24">
        <v>15</v>
      </c>
      <c r="B24">
        <f t="shared" si="2"/>
        <v>16556.931559546054</v>
      </c>
      <c r="C24">
        <f>QRA</f>
        <v>2902.9318841005979</v>
      </c>
      <c r="D24">
        <f>B24*q_int</f>
        <v>242.9538667297991</v>
      </c>
      <c r="E24">
        <f t="shared" si="0"/>
        <v>2659.9780173707986</v>
      </c>
      <c r="F24">
        <f t="shared" si="1"/>
        <v>13896.953542175255</v>
      </c>
    </row>
    <row r="25" spans="1:6" x14ac:dyDescent="0.45">
      <c r="A25">
        <v>16</v>
      </c>
      <c r="B25">
        <f t="shared" si="2"/>
        <v>13896.953542175255</v>
      </c>
      <c r="C25">
        <f>QRA</f>
        <v>2902.9318841005979</v>
      </c>
      <c r="D25">
        <f>B25*q_int</f>
        <v>203.92175849088466</v>
      </c>
      <c r="E25">
        <f t="shared" si="0"/>
        <v>2699.0101256097132</v>
      </c>
      <c r="F25">
        <f t="shared" si="1"/>
        <v>11197.943416565542</v>
      </c>
    </row>
    <row r="26" spans="1:6" x14ac:dyDescent="0.45">
      <c r="A26">
        <v>17</v>
      </c>
      <c r="B26">
        <f t="shared" si="2"/>
        <v>11197.943416565542</v>
      </c>
      <c r="C26">
        <f>QRA</f>
        <v>2902.9318841005979</v>
      </c>
      <c r="D26">
        <f>B26*q_int</f>
        <v>164.31689910003391</v>
      </c>
      <c r="E26">
        <f t="shared" si="0"/>
        <v>2738.614985000564</v>
      </c>
      <c r="F26">
        <f t="shared" si="1"/>
        <v>8459.328431564978</v>
      </c>
    </row>
    <row r="27" spans="1:6" x14ac:dyDescent="0.45">
      <c r="A27">
        <v>18</v>
      </c>
      <c r="B27">
        <f t="shared" si="2"/>
        <v>8459.328431564978</v>
      </c>
      <c r="C27">
        <f>QRA</f>
        <v>2902.9318841005979</v>
      </c>
      <c r="D27">
        <f>B27*q_int</f>
        <v>124.13088409495043</v>
      </c>
      <c r="E27">
        <f t="shared" si="0"/>
        <v>2778.8010000056474</v>
      </c>
      <c r="F27">
        <f t="shared" si="1"/>
        <v>5680.5274315593306</v>
      </c>
    </row>
    <row r="28" spans="1:6" x14ac:dyDescent="0.45">
      <c r="A28">
        <v>19</v>
      </c>
      <c r="B28">
        <f t="shared" si="2"/>
        <v>5680.5274315593306</v>
      </c>
      <c r="C28">
        <f>QRA</f>
        <v>2902.9318841005979</v>
      </c>
      <c r="D28">
        <f>B28*q_int</f>
        <v>83.355185687550929</v>
      </c>
      <c r="E28">
        <f t="shared" si="0"/>
        <v>2819.5766984130469</v>
      </c>
      <c r="F28">
        <f t="shared" si="1"/>
        <v>2860.9507331462837</v>
      </c>
    </row>
    <row r="29" spans="1:6" x14ac:dyDescent="0.45">
      <c r="A29">
        <v>20</v>
      </c>
      <c r="B29">
        <f t="shared" si="2"/>
        <v>2860.9507331462837</v>
      </c>
      <c r="C29">
        <f>QRA</f>
        <v>2902.9318841005979</v>
      </c>
      <c r="D29">
        <f>B29*q_int</f>
        <v>41.981150954301611</v>
      </c>
      <c r="E29">
        <f t="shared" si="0"/>
        <v>2860.9507331462964</v>
      </c>
      <c r="F29" s="9">
        <f t="shared" si="1"/>
        <v>-1.2732925824820995E-11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24632-B188-4C1D-910B-CE4DD3429075}">
  <dimension ref="A2:P191"/>
  <sheetViews>
    <sheetView tabSelected="1" workbookViewId="0">
      <selection activeCell="H7" sqref="H7"/>
    </sheetView>
  </sheetViews>
  <sheetFormatPr defaultRowHeight="14.25" x14ac:dyDescent="0.45"/>
  <cols>
    <col min="1" max="1" width="32.19921875" bestFit="1" customWidth="1"/>
    <col min="2" max="2" width="7.59765625" bestFit="1" customWidth="1"/>
    <col min="3" max="3" width="9.06640625" style="4"/>
    <col min="5" max="5" width="15.6640625" bestFit="1" customWidth="1"/>
    <col min="8" max="8" width="9.06640625" customWidth="1"/>
    <col min="10" max="11" width="12.33203125" bestFit="1" customWidth="1"/>
    <col min="12" max="12" width="14.3984375" bestFit="1" customWidth="1"/>
    <col min="15" max="15" width="53.06640625" bestFit="1" customWidth="1"/>
  </cols>
  <sheetData>
    <row r="2" spans="1:16" x14ac:dyDescent="0.45">
      <c r="A2" t="s">
        <v>25</v>
      </c>
      <c r="B2">
        <v>40000</v>
      </c>
      <c r="J2" t="s">
        <v>51</v>
      </c>
      <c r="K2" t="s">
        <v>50</v>
      </c>
      <c r="L2" t="s">
        <v>49</v>
      </c>
      <c r="M2" t="s">
        <v>53</v>
      </c>
      <c r="O2" s="8" t="s">
        <v>55</v>
      </c>
      <c r="P2" s="8">
        <f>H10</f>
        <v>162</v>
      </c>
    </row>
    <row r="3" spans="1:16" x14ac:dyDescent="0.45">
      <c r="A3" t="s">
        <v>42</v>
      </c>
      <c r="B3">
        <v>15</v>
      </c>
      <c r="C3" s="4">
        <f>B3*12</f>
        <v>180</v>
      </c>
      <c r="J3">
        <v>0</v>
      </c>
      <c r="K3">
        <v>0</v>
      </c>
      <c r="L3">
        <f>loan_amt</f>
        <v>40000</v>
      </c>
      <c r="M3">
        <f>loan_amt</f>
        <v>40000</v>
      </c>
    </row>
    <row r="4" spans="1:16" x14ac:dyDescent="0.45">
      <c r="A4" t="s">
        <v>43</v>
      </c>
      <c r="B4" t="s">
        <v>44</v>
      </c>
      <c r="J4">
        <v>12</v>
      </c>
      <c r="K4">
        <v>1</v>
      </c>
      <c r="L4">
        <f>VLOOKUP(J4,$A$11:$G$191,7,FALSE)</f>
        <v>42700.471278231162</v>
      </c>
      <c r="M4">
        <f>VLOOKUP(K4,$B$11:$G$191,6,FALSE)</f>
        <v>42700.471278231162</v>
      </c>
    </row>
    <row r="5" spans="1:16" x14ac:dyDescent="0.45">
      <c r="A5" t="s">
        <v>45</v>
      </c>
      <c r="B5" s="4">
        <v>13.056880426198802</v>
      </c>
      <c r="J5">
        <v>24</v>
      </c>
      <c r="K5">
        <v>2</v>
      </c>
      <c r="L5">
        <f>VLOOKUP(J5,$A$11:$G$191,7,FALSE)</f>
        <v>44870.947069889909</v>
      </c>
      <c r="M5">
        <f t="shared" ref="M5:M18" si="0">VLOOKUP(K5,$B$11:$G$191,6,FALSE)</f>
        <v>44870.947069889909</v>
      </c>
    </row>
    <row r="6" spans="1:16" x14ac:dyDescent="0.45">
      <c r="A6" t="s">
        <v>46</v>
      </c>
      <c r="B6">
        <v>5</v>
      </c>
      <c r="J6">
        <v>36</v>
      </c>
      <c r="K6">
        <v>3</v>
      </c>
      <c r="L6">
        <f t="shared" ref="L5:L18" si="1">VLOOKUP(J6,$A$11:$G$191,7,FALSE)</f>
        <v>46469.027736050433</v>
      </c>
      <c r="M6">
        <f t="shared" si="0"/>
        <v>46469.027736050433</v>
      </c>
    </row>
    <row r="7" spans="1:16" x14ac:dyDescent="0.45">
      <c r="A7" t="s">
        <v>1</v>
      </c>
      <c r="B7" s="2">
        <v>0.08</v>
      </c>
      <c r="J7">
        <v>48</v>
      </c>
      <c r="K7">
        <v>4</v>
      </c>
      <c r="L7">
        <f t="shared" si="1"/>
        <v>47448.92166667289</v>
      </c>
      <c r="M7">
        <f t="shared" si="0"/>
        <v>47448.92166667289</v>
      </c>
    </row>
    <row r="8" spans="1:16" x14ac:dyDescent="0.45">
      <c r="A8" t="s">
        <v>47</v>
      </c>
      <c r="B8" s="7">
        <f>(1+B7)^(1/12)-1</f>
        <v>6.4340301100034303E-3</v>
      </c>
      <c r="J8">
        <v>60</v>
      </c>
      <c r="K8">
        <v>5</v>
      </c>
      <c r="L8">
        <f t="shared" si="1"/>
        <v>47761.173922914219</v>
      </c>
      <c r="M8">
        <f t="shared" si="0"/>
        <v>47761.173922914219</v>
      </c>
    </row>
    <row r="9" spans="1:16" x14ac:dyDescent="0.45">
      <c r="J9">
        <v>72</v>
      </c>
      <c r="K9">
        <v>6</v>
      </c>
      <c r="L9">
        <f t="shared" si="1"/>
        <v>47352.373170823943</v>
      </c>
      <c r="M9">
        <f t="shared" si="0"/>
        <v>47352.373170823943</v>
      </c>
    </row>
    <row r="10" spans="1:16" x14ac:dyDescent="0.45">
      <c r="H10">
        <f>SUM(H13:H191)</f>
        <v>162</v>
      </c>
      <c r="J10">
        <v>84</v>
      </c>
      <c r="K10">
        <v>7</v>
      </c>
      <c r="L10">
        <f t="shared" si="1"/>
        <v>46164.835169735532</v>
      </c>
      <c r="M10">
        <f t="shared" si="0"/>
        <v>46164.835169735532</v>
      </c>
    </row>
    <row r="11" spans="1:16" x14ac:dyDescent="0.45">
      <c r="A11" t="s">
        <v>48</v>
      </c>
      <c r="B11" s="4" t="s">
        <v>52</v>
      </c>
      <c r="C11" t="s">
        <v>30</v>
      </c>
      <c r="D11" s="4" t="s">
        <v>31</v>
      </c>
      <c r="E11" t="s">
        <v>33</v>
      </c>
      <c r="F11" t="s">
        <v>34</v>
      </c>
      <c r="G11" t="s">
        <v>35</v>
      </c>
      <c r="H11" t="s">
        <v>54</v>
      </c>
      <c r="J11">
        <v>96</v>
      </c>
      <c r="K11">
        <v>8</v>
      </c>
      <c r="L11">
        <f t="shared" si="1"/>
        <v>44136.260939729138</v>
      </c>
      <c r="M11">
        <f t="shared" si="0"/>
        <v>44136.260939729138</v>
      </c>
    </row>
    <row r="12" spans="1:16" x14ac:dyDescent="0.45">
      <c r="A12">
        <v>1</v>
      </c>
      <c r="B12" s="4">
        <f>A12/12</f>
        <v>8.3333333333333329E-2</v>
      </c>
      <c r="C12">
        <f>loan_amt</f>
        <v>40000</v>
      </c>
      <c r="D12" s="4">
        <f>repay_amt</f>
        <v>13.056880426198802</v>
      </c>
      <c r="E12">
        <f>C12*monthly_int</f>
        <v>257.36120440013724</v>
      </c>
      <c r="F12">
        <f>D12-E12</f>
        <v>-244.30432397393844</v>
      </c>
      <c r="G12">
        <f>C12-F12</f>
        <v>40244.304323973942</v>
      </c>
      <c r="J12">
        <v>108</v>
      </c>
      <c r="K12">
        <v>9</v>
      </c>
      <c r="L12">
        <f t="shared" si="1"/>
        <v>41199.367582491315</v>
      </c>
      <c r="M12">
        <f t="shared" si="0"/>
        <v>41199.367582491315</v>
      </c>
    </row>
    <row r="13" spans="1:16" x14ac:dyDescent="0.45">
      <c r="A13">
        <v>2</v>
      </c>
      <c r="B13" s="4">
        <f t="shared" ref="B13:B76" si="2">A13/12</f>
        <v>0.16666666666666666</v>
      </c>
      <c r="C13">
        <f>G12</f>
        <v>40244.304323973942</v>
      </c>
      <c r="D13" s="4">
        <f>D12+inc_amt</f>
        <v>18.056880426198802</v>
      </c>
      <c r="E13">
        <f>C13*monthly_int</f>
        <v>258.93306577658956</v>
      </c>
      <c r="F13">
        <f t="shared" ref="F13:F76" si="3">D13-E13</f>
        <v>-240.87618535039076</v>
      </c>
      <c r="G13">
        <f t="shared" ref="G13:G76" si="4">C13-F13</f>
        <v>40485.180509324331</v>
      </c>
      <c r="H13" t="str">
        <f>IF(AND(G13&lt;15000,G12&gt;15000),A13,"")</f>
        <v/>
      </c>
      <c r="J13">
        <v>120</v>
      </c>
      <c r="K13">
        <v>10</v>
      </c>
      <c r="L13">
        <f t="shared" si="1"/>
        <v>37281.489567843542</v>
      </c>
      <c r="M13">
        <f t="shared" si="0"/>
        <v>37281.489567843542</v>
      </c>
    </row>
    <row r="14" spans="1:16" x14ac:dyDescent="0.45">
      <c r="A14">
        <v>3</v>
      </c>
      <c r="B14" s="4">
        <f t="shared" si="2"/>
        <v>0.25</v>
      </c>
      <c r="C14">
        <f t="shared" ref="C14:C77" si="5">G13</f>
        <v>40485.180509324331</v>
      </c>
      <c r="D14" s="4">
        <f>D13+inc_amt</f>
        <v>23.056880426198802</v>
      </c>
      <c r="E14">
        <f>C14*monthly_int</f>
        <v>260.48287040591674</v>
      </c>
      <c r="F14">
        <f t="shared" si="3"/>
        <v>-237.42598997971794</v>
      </c>
      <c r="G14">
        <f t="shared" si="4"/>
        <v>40722.606499304049</v>
      </c>
      <c r="H14" t="str">
        <f t="shared" ref="H14:H77" si="6">IF(AND(G14&lt;15000,G13&gt;15000),A14,"")</f>
        <v/>
      </c>
      <c r="J14">
        <v>132</v>
      </c>
      <c r="K14">
        <v>11</v>
      </c>
      <c r="L14">
        <f t="shared" si="1"/>
        <v>32304.148123193034</v>
      </c>
      <c r="M14">
        <f t="shared" si="0"/>
        <v>32304.148123193034</v>
      </c>
    </row>
    <row r="15" spans="1:16" x14ac:dyDescent="0.45">
      <c r="A15">
        <v>4</v>
      </c>
      <c r="B15" s="4">
        <f t="shared" si="2"/>
        <v>0.33333333333333331</v>
      </c>
      <c r="C15">
        <f t="shared" si="5"/>
        <v>40722.606499304049</v>
      </c>
      <c r="D15" s="4">
        <f>D14+inc_amt</f>
        <v>28.056880426198802</v>
      </c>
      <c r="E15">
        <f>C15*monthly_int</f>
        <v>262.01047637434363</v>
      </c>
      <c r="F15">
        <f t="shared" si="3"/>
        <v>-233.95359594814482</v>
      </c>
      <c r="G15">
        <f t="shared" si="4"/>
        <v>40956.560095252193</v>
      </c>
      <c r="H15" t="str">
        <f t="shared" si="6"/>
        <v/>
      </c>
      <c r="J15">
        <v>144</v>
      </c>
      <c r="K15">
        <v>12</v>
      </c>
      <c r="L15">
        <f t="shared" si="1"/>
        <v>26182.586174139571</v>
      </c>
      <c r="M15">
        <f t="shared" si="0"/>
        <v>26182.586174139571</v>
      </c>
    </row>
    <row r="16" spans="1:16" x14ac:dyDescent="0.45">
      <c r="A16">
        <v>5</v>
      </c>
      <c r="B16" s="4">
        <f t="shared" si="2"/>
        <v>0.41666666666666669</v>
      </c>
      <c r="C16">
        <f t="shared" si="5"/>
        <v>40956.560095252193</v>
      </c>
      <c r="D16" s="4">
        <f>D15+inc_amt</f>
        <v>33.056880426198802</v>
      </c>
      <c r="E16">
        <f>C16*monthly_int</f>
        <v>263.51574085501755</v>
      </c>
      <c r="F16">
        <f t="shared" si="3"/>
        <v>-230.45886042881875</v>
      </c>
      <c r="G16">
        <f t="shared" si="4"/>
        <v>41187.018955681015</v>
      </c>
      <c r="H16" t="str">
        <f t="shared" si="6"/>
        <v/>
      </c>
      <c r="J16">
        <v>156</v>
      </c>
      <c r="K16">
        <v>13</v>
      </c>
      <c r="L16">
        <f t="shared" si="1"/>
        <v>18825.26608033093</v>
      </c>
      <c r="M16">
        <f t="shared" si="0"/>
        <v>18825.26608033093</v>
      </c>
    </row>
    <row r="17" spans="1:13" x14ac:dyDescent="0.45">
      <c r="A17">
        <v>6</v>
      </c>
      <c r="B17" s="4">
        <f t="shared" si="2"/>
        <v>0.5</v>
      </c>
      <c r="C17">
        <f t="shared" si="5"/>
        <v>41187.018955681015</v>
      </c>
      <c r="D17" s="4">
        <f>D16+inc_amt</f>
        <v>38.056880426198802</v>
      </c>
      <c r="E17">
        <f>C17*monthly_int</f>
        <v>264.99852010213368</v>
      </c>
      <c r="F17">
        <f t="shared" si="3"/>
        <v>-226.94163967593488</v>
      </c>
      <c r="G17">
        <f t="shared" si="4"/>
        <v>41413.960595356948</v>
      </c>
      <c r="H17" t="str">
        <f t="shared" si="6"/>
        <v/>
      </c>
      <c r="J17">
        <v>168</v>
      </c>
      <c r="K17">
        <v>14</v>
      </c>
      <c r="L17">
        <f t="shared" si="1"/>
        <v>10133.327190186677</v>
      </c>
      <c r="M17">
        <f t="shared" si="0"/>
        <v>10133.327190186677</v>
      </c>
    </row>
    <row r="18" spans="1:13" x14ac:dyDescent="0.45">
      <c r="A18">
        <v>7</v>
      </c>
      <c r="B18" s="4">
        <f t="shared" si="2"/>
        <v>0.58333333333333337</v>
      </c>
      <c r="C18">
        <f t="shared" si="5"/>
        <v>41413.960595356948</v>
      </c>
      <c r="D18" s="4">
        <f>D17+inc_amt</f>
        <v>43.056880426198802</v>
      </c>
      <c r="E18">
        <f>C18*monthly_int</f>
        <v>266.45866944502217</v>
      </c>
      <c r="F18">
        <f t="shared" si="3"/>
        <v>-223.40178901882337</v>
      </c>
      <c r="G18">
        <f t="shared" si="4"/>
        <v>41637.362384375774</v>
      </c>
      <c r="H18" t="str">
        <f t="shared" si="6"/>
        <v/>
      </c>
      <c r="J18">
        <v>180</v>
      </c>
      <c r="K18">
        <v>15</v>
      </c>
      <c r="L18">
        <f t="shared" si="1"/>
        <v>-2.376054908381775E-11</v>
      </c>
      <c r="M18">
        <f t="shared" si="0"/>
        <v>-2.376054908381775E-11</v>
      </c>
    </row>
    <row r="19" spans="1:13" x14ac:dyDescent="0.45">
      <c r="A19">
        <v>8</v>
      </c>
      <c r="B19" s="4">
        <f t="shared" si="2"/>
        <v>0.66666666666666663</v>
      </c>
      <c r="C19">
        <f t="shared" si="5"/>
        <v>41637.362384375774</v>
      </c>
      <c r="D19" s="4">
        <f>D18+inc_amt</f>
        <v>48.056880426198802</v>
      </c>
      <c r="E19">
        <f>C19*monthly_int</f>
        <v>267.89604328219798</v>
      </c>
      <c r="F19">
        <f t="shared" si="3"/>
        <v>-219.83916285599918</v>
      </c>
      <c r="G19">
        <f t="shared" si="4"/>
        <v>41857.201547231773</v>
      </c>
      <c r="H19" t="str">
        <f t="shared" si="6"/>
        <v/>
      </c>
    </row>
    <row r="20" spans="1:13" x14ac:dyDescent="0.45">
      <c r="A20">
        <v>9</v>
      </c>
      <c r="B20" s="4">
        <f t="shared" si="2"/>
        <v>0.75</v>
      </c>
      <c r="C20">
        <f t="shared" si="5"/>
        <v>41857.201547231773</v>
      </c>
      <c r="D20" s="4">
        <f>D19+inc_amt</f>
        <v>53.056880426198802</v>
      </c>
      <c r="E20">
        <f>C20*monthly_int</f>
        <v>269.31049507537142</v>
      </c>
      <c r="F20">
        <f t="shared" si="3"/>
        <v>-216.25361464917262</v>
      </c>
      <c r="G20">
        <f t="shared" si="4"/>
        <v>42073.455161880942</v>
      </c>
      <c r="H20" t="str">
        <f t="shared" si="6"/>
        <v/>
      </c>
    </row>
    <row r="21" spans="1:13" x14ac:dyDescent="0.45">
      <c r="A21">
        <v>10</v>
      </c>
      <c r="B21" s="4">
        <f t="shared" si="2"/>
        <v>0.83333333333333337</v>
      </c>
      <c r="C21">
        <f t="shared" si="5"/>
        <v>42073.455161880942</v>
      </c>
      <c r="D21" s="4">
        <f>D20+inc_amt</f>
        <v>58.056880426198802</v>
      </c>
      <c r="E21">
        <f>C21*monthly_int</f>
        <v>270.70187734342124</v>
      </c>
      <c r="F21">
        <f t="shared" si="3"/>
        <v>-212.64499691722244</v>
      </c>
      <c r="G21">
        <f t="shared" si="4"/>
        <v>42286.100158798166</v>
      </c>
      <c r="H21" t="str">
        <f t="shared" si="6"/>
        <v/>
      </c>
    </row>
    <row r="22" spans="1:13" x14ac:dyDescent="0.45">
      <c r="A22">
        <v>11</v>
      </c>
      <c r="B22" s="4">
        <f t="shared" si="2"/>
        <v>0.91666666666666663</v>
      </c>
      <c r="C22">
        <f t="shared" si="5"/>
        <v>42286.100158798166</v>
      </c>
      <c r="D22" s="4">
        <f>D21+inc_amt</f>
        <v>63.056880426198802</v>
      </c>
      <c r="E22">
        <f>C22*monthly_int</f>
        <v>272.07004165632821</v>
      </c>
      <c r="F22">
        <f t="shared" si="3"/>
        <v>-209.01316123012941</v>
      </c>
      <c r="G22">
        <f t="shared" si="4"/>
        <v>42495.113320028293</v>
      </c>
      <c r="H22" t="str">
        <f t="shared" si="6"/>
        <v/>
      </c>
    </row>
    <row r="23" spans="1:13" x14ac:dyDescent="0.45">
      <c r="A23">
        <v>12</v>
      </c>
      <c r="B23" s="4">
        <f t="shared" si="2"/>
        <v>1</v>
      </c>
      <c r="C23">
        <f t="shared" si="5"/>
        <v>42495.113320028293</v>
      </c>
      <c r="D23" s="4">
        <f>D22+inc_amt</f>
        <v>68.056880426198802</v>
      </c>
      <c r="E23">
        <f>C23*monthly_int</f>
        <v>273.41483862906989</v>
      </c>
      <c r="F23">
        <f t="shared" si="3"/>
        <v>-205.35795820287109</v>
      </c>
      <c r="G23">
        <f t="shared" si="4"/>
        <v>42700.471278231162</v>
      </c>
      <c r="H23" t="str">
        <f t="shared" si="6"/>
        <v/>
      </c>
    </row>
    <row r="24" spans="1:13" x14ac:dyDescent="0.45">
      <c r="A24">
        <v>13</v>
      </c>
      <c r="B24" s="4">
        <f t="shared" si="2"/>
        <v>1.0833333333333333</v>
      </c>
      <c r="C24">
        <f t="shared" si="5"/>
        <v>42700.471278231162</v>
      </c>
      <c r="D24" s="4">
        <f>D23+inc_amt</f>
        <v>73.056880426198802</v>
      </c>
      <c r="E24">
        <f>C24*monthly_int</f>
        <v>274.73611791547597</v>
      </c>
      <c r="F24">
        <f t="shared" si="3"/>
        <v>-201.67923748927717</v>
      </c>
      <c r="G24">
        <f t="shared" si="4"/>
        <v>42902.150515720437</v>
      </c>
      <c r="H24" t="str">
        <f t="shared" si="6"/>
        <v/>
      </c>
    </row>
    <row r="25" spans="1:13" x14ac:dyDescent="0.45">
      <c r="A25">
        <v>14</v>
      </c>
      <c r="B25" s="4">
        <f t="shared" si="2"/>
        <v>1.1666666666666667</v>
      </c>
      <c r="C25">
        <f t="shared" si="5"/>
        <v>42902.150515720437</v>
      </c>
      <c r="D25" s="4">
        <f>D24+inc_amt</f>
        <v>78.056880426198802</v>
      </c>
      <c r="E25">
        <f>C25*monthly_int</f>
        <v>276.03372820204447</v>
      </c>
      <c r="F25">
        <f t="shared" si="3"/>
        <v>-197.97684777584567</v>
      </c>
      <c r="G25">
        <f t="shared" si="4"/>
        <v>43100.127363496285</v>
      </c>
      <c r="H25" t="str">
        <f t="shared" si="6"/>
        <v/>
      </c>
    </row>
    <row r="26" spans="1:13" x14ac:dyDescent="0.45">
      <c r="A26">
        <v>15</v>
      </c>
      <c r="B26" s="4">
        <f t="shared" si="2"/>
        <v>1.25</v>
      </c>
      <c r="C26">
        <f t="shared" si="5"/>
        <v>43100.127363496285</v>
      </c>
      <c r="D26" s="4">
        <f>D25+inc_amt</f>
        <v>83.056880426198802</v>
      </c>
      <c r="E26">
        <f>C26*monthly_int</f>
        <v>277.30751720171787</v>
      </c>
      <c r="F26">
        <f t="shared" si="3"/>
        <v>-194.25063677551907</v>
      </c>
      <c r="G26">
        <f t="shared" si="4"/>
        <v>43294.378000271805</v>
      </c>
      <c r="H26" t="str">
        <f t="shared" si="6"/>
        <v/>
      </c>
    </row>
    <row r="27" spans="1:13" x14ac:dyDescent="0.45">
      <c r="A27">
        <v>16</v>
      </c>
      <c r="B27" s="4">
        <f t="shared" si="2"/>
        <v>1.3333333333333333</v>
      </c>
      <c r="C27">
        <f t="shared" si="5"/>
        <v>43294.378000271805</v>
      </c>
      <c r="D27" s="4">
        <f>D26+inc_amt</f>
        <v>88.056880426198802</v>
      </c>
      <c r="E27">
        <f>C27*monthly_int</f>
        <v>278.55733164761887</v>
      </c>
      <c r="F27">
        <f t="shared" si="3"/>
        <v>-190.50045122142006</v>
      </c>
      <c r="G27">
        <f t="shared" si="4"/>
        <v>43484.878451493227</v>
      </c>
      <c r="H27" t="str">
        <f t="shared" si="6"/>
        <v/>
      </c>
    </row>
    <row r="28" spans="1:13" x14ac:dyDescent="0.45">
      <c r="A28">
        <v>17</v>
      </c>
      <c r="B28" s="4">
        <f t="shared" si="2"/>
        <v>1.4166666666666667</v>
      </c>
      <c r="C28">
        <f t="shared" si="5"/>
        <v>43484.878451493227</v>
      </c>
      <c r="D28" s="4">
        <f>D27+inc_amt</f>
        <v>93.056880426198802</v>
      </c>
      <c r="E28">
        <f>C28*monthly_int</f>
        <v>279.78301728674677</v>
      </c>
      <c r="F28">
        <f t="shared" si="3"/>
        <v>-186.72613686054797</v>
      </c>
      <c r="G28">
        <f t="shared" si="4"/>
        <v>43671.604588353774</v>
      </c>
      <c r="H28" t="str">
        <f t="shared" si="6"/>
        <v/>
      </c>
    </row>
    <row r="29" spans="1:13" x14ac:dyDescent="0.45">
      <c r="A29">
        <v>18</v>
      </c>
      <c r="B29" s="4">
        <f t="shared" si="2"/>
        <v>1.5</v>
      </c>
      <c r="C29">
        <f t="shared" si="5"/>
        <v>43671.604588353774</v>
      </c>
      <c r="D29" s="4">
        <f>D28+inc_amt</f>
        <v>98.056880426198802</v>
      </c>
      <c r="E29">
        <f>C29*monthly_int</f>
        <v>280.98441887363214</v>
      </c>
      <c r="F29">
        <f t="shared" si="3"/>
        <v>-182.92753844743334</v>
      </c>
      <c r="G29">
        <f t="shared" si="4"/>
        <v>43854.532126801205</v>
      </c>
      <c r="H29" t="str">
        <f t="shared" si="6"/>
        <v/>
      </c>
    </row>
    <row r="30" spans="1:13" x14ac:dyDescent="0.45">
      <c r="A30">
        <v>19</v>
      </c>
      <c r="B30" s="4">
        <f t="shared" si="2"/>
        <v>1.5833333333333333</v>
      </c>
      <c r="C30">
        <f t="shared" si="5"/>
        <v>43854.532126801205</v>
      </c>
      <c r="D30" s="4">
        <f>D29+inc_amt</f>
        <v>103.0568804261988</v>
      </c>
      <c r="E30">
        <f>C30*monthly_int</f>
        <v>282.16138016395172</v>
      </c>
      <c r="F30">
        <f t="shared" si="3"/>
        <v>-179.10449973775292</v>
      </c>
      <c r="G30">
        <f t="shared" si="4"/>
        <v>44033.636626538959</v>
      </c>
      <c r="H30" t="str">
        <f t="shared" si="6"/>
        <v/>
      </c>
    </row>
    <row r="31" spans="1:13" x14ac:dyDescent="0.45">
      <c r="A31">
        <v>20</v>
      </c>
      <c r="B31" s="4">
        <f t="shared" si="2"/>
        <v>1.6666666666666667</v>
      </c>
      <c r="C31">
        <f t="shared" si="5"/>
        <v>44033.636626538959</v>
      </c>
      <c r="D31" s="4">
        <f>D30+inc_amt</f>
        <v>108.0568804261988</v>
      </c>
      <c r="E31">
        <f>C31*monthly_int</f>
        <v>283.31374390810151</v>
      </c>
      <c r="F31">
        <f t="shared" si="3"/>
        <v>-175.25686348190271</v>
      </c>
      <c r="G31">
        <f t="shared" si="4"/>
        <v>44208.893490020862</v>
      </c>
      <c r="H31" t="str">
        <f t="shared" si="6"/>
        <v/>
      </c>
    </row>
    <row r="32" spans="1:13" x14ac:dyDescent="0.45">
      <c r="A32">
        <v>21</v>
      </c>
      <c r="B32" s="4">
        <f t="shared" si="2"/>
        <v>1.75</v>
      </c>
      <c r="C32">
        <f t="shared" si="5"/>
        <v>44208.893490020862</v>
      </c>
      <c r="D32" s="4">
        <f>D31+inc_amt</f>
        <v>113.0568804261988</v>
      </c>
      <c r="E32">
        <f>C32*monthly_int</f>
        <v>284.44135184472884</v>
      </c>
      <c r="F32">
        <f t="shared" si="3"/>
        <v>-171.38447141853004</v>
      </c>
      <c r="G32">
        <f t="shared" si="4"/>
        <v>44380.277961439395</v>
      </c>
      <c r="H32" t="str">
        <f t="shared" si="6"/>
        <v/>
      </c>
    </row>
    <row r="33" spans="1:8" x14ac:dyDescent="0.45">
      <c r="A33">
        <v>22</v>
      </c>
      <c r="B33" s="4">
        <f t="shared" si="2"/>
        <v>1.8333333333333333</v>
      </c>
      <c r="C33">
        <f t="shared" si="5"/>
        <v>44380.277961439395</v>
      </c>
      <c r="D33" s="4">
        <f>D32+inc_amt</f>
        <v>118.0568804261988</v>
      </c>
      <c r="E33">
        <f>C33*monthly_int</f>
        <v>285.54404469422275</v>
      </c>
      <c r="F33">
        <f t="shared" si="3"/>
        <v>-167.48716426802395</v>
      </c>
      <c r="G33">
        <f t="shared" si="4"/>
        <v>44547.765125707418</v>
      </c>
      <c r="H33" t="str">
        <f t="shared" si="6"/>
        <v/>
      </c>
    </row>
    <row r="34" spans="1:8" x14ac:dyDescent="0.45">
      <c r="A34">
        <v>23</v>
      </c>
      <c r="B34" s="4">
        <f t="shared" si="2"/>
        <v>1.9166666666666667</v>
      </c>
      <c r="C34">
        <f t="shared" si="5"/>
        <v>44547.765125707418</v>
      </c>
      <c r="D34" s="4">
        <f>D33+inc_amt</f>
        <v>123.0568804261988</v>
      </c>
      <c r="E34">
        <f>C34*monthly_int</f>
        <v>286.62166215216229</v>
      </c>
      <c r="F34">
        <f t="shared" si="3"/>
        <v>-163.56478172596348</v>
      </c>
      <c r="G34">
        <f t="shared" si="4"/>
        <v>44711.329907433385</v>
      </c>
      <c r="H34" t="str">
        <f t="shared" si="6"/>
        <v/>
      </c>
    </row>
    <row r="35" spans="1:8" x14ac:dyDescent="0.45">
      <c r="A35">
        <v>24</v>
      </c>
      <c r="B35" s="4">
        <f t="shared" si="2"/>
        <v>2</v>
      </c>
      <c r="C35">
        <f t="shared" si="5"/>
        <v>44711.329907433385</v>
      </c>
      <c r="D35" s="4">
        <f>D34+inc_amt</f>
        <v>128.0568804261988</v>
      </c>
      <c r="E35">
        <f>C35*monthly_int</f>
        <v>287.67404288272326</v>
      </c>
      <c r="F35">
        <f t="shared" si="3"/>
        <v>-159.61716245652445</v>
      </c>
      <c r="G35">
        <f t="shared" si="4"/>
        <v>44870.947069889909</v>
      </c>
      <c r="H35" t="str">
        <f t="shared" si="6"/>
        <v/>
      </c>
    </row>
    <row r="36" spans="1:8" x14ac:dyDescent="0.45">
      <c r="A36">
        <v>25</v>
      </c>
      <c r="B36" s="4">
        <f t="shared" si="2"/>
        <v>2.0833333333333335</v>
      </c>
      <c r="C36">
        <f t="shared" si="5"/>
        <v>44870.947069889909</v>
      </c>
      <c r="D36" s="4">
        <f>D35+inc_amt</f>
        <v>133.0568804261988</v>
      </c>
      <c r="E36">
        <f>C36*monthly_int</f>
        <v>288.7010245120419</v>
      </c>
      <c r="F36">
        <f t="shared" si="3"/>
        <v>-155.6441440858431</v>
      </c>
      <c r="G36">
        <f t="shared" si="4"/>
        <v>45026.591213975749</v>
      </c>
      <c r="H36" t="str">
        <f t="shared" si="6"/>
        <v/>
      </c>
    </row>
    <row r="37" spans="1:8" x14ac:dyDescent="0.45">
      <c r="A37">
        <v>26</v>
      </c>
      <c r="B37" s="4">
        <f t="shared" si="2"/>
        <v>2.1666666666666665</v>
      </c>
      <c r="C37">
        <f t="shared" si="5"/>
        <v>45026.591213975749</v>
      </c>
      <c r="D37" s="4">
        <f>D36+inc_amt</f>
        <v>138.0568804261988</v>
      </c>
      <c r="E37">
        <f>C37*monthly_int</f>
        <v>289.70244362153585</v>
      </c>
      <c r="F37">
        <f t="shared" si="3"/>
        <v>-151.64556319533705</v>
      </c>
      <c r="G37">
        <f t="shared" si="4"/>
        <v>45178.236777171085</v>
      </c>
      <c r="H37" t="str">
        <f t="shared" si="6"/>
        <v/>
      </c>
    </row>
    <row r="38" spans="1:8" x14ac:dyDescent="0.45">
      <c r="A38">
        <v>27</v>
      </c>
      <c r="B38" s="4">
        <f t="shared" si="2"/>
        <v>2.25</v>
      </c>
      <c r="C38">
        <f t="shared" si="5"/>
        <v>45178.236777171085</v>
      </c>
      <c r="D38" s="4">
        <f>D37+inc_amt</f>
        <v>143.0568804261988</v>
      </c>
      <c r="E38">
        <f>C38*monthly_int</f>
        <v>290.6781357411831</v>
      </c>
      <c r="F38">
        <f t="shared" si="3"/>
        <v>-147.6212553149843</v>
      </c>
      <c r="G38">
        <f t="shared" si="4"/>
        <v>45325.858032486067</v>
      </c>
      <c r="H38" t="str">
        <f t="shared" si="6"/>
        <v/>
      </c>
    </row>
    <row r="39" spans="1:8" x14ac:dyDescent="0.45">
      <c r="A39">
        <v>28</v>
      </c>
      <c r="B39" s="4">
        <f t="shared" si="2"/>
        <v>2.3333333333333335</v>
      </c>
      <c r="C39">
        <f t="shared" si="5"/>
        <v>45325.858032486067</v>
      </c>
      <c r="D39" s="4">
        <f>D38+inc_amt</f>
        <v>148.0568804261988</v>
      </c>
      <c r="E39">
        <f>C39*monthly_int</f>
        <v>291.62793534275619</v>
      </c>
      <c r="F39">
        <f t="shared" si="3"/>
        <v>-143.57105491655739</v>
      </c>
      <c r="G39">
        <f t="shared" si="4"/>
        <v>45469.429087402626</v>
      </c>
      <c r="H39" t="str">
        <f t="shared" si="6"/>
        <v/>
      </c>
    </row>
    <row r="40" spans="1:8" x14ac:dyDescent="0.45">
      <c r="A40">
        <v>29</v>
      </c>
      <c r="B40" s="4">
        <f t="shared" si="2"/>
        <v>2.4166666666666665</v>
      </c>
      <c r="C40">
        <f t="shared" si="5"/>
        <v>45469.429087402626</v>
      </c>
      <c r="D40" s="4">
        <f>D39+inc_amt</f>
        <v>153.0568804261988</v>
      </c>
      <c r="E40">
        <f>C40*monthly_int</f>
        <v>292.55167583301431</v>
      </c>
      <c r="F40">
        <f t="shared" si="3"/>
        <v>-139.49479540681551</v>
      </c>
      <c r="G40">
        <f t="shared" si="4"/>
        <v>45608.923882809439</v>
      </c>
      <c r="H40" t="str">
        <f t="shared" si="6"/>
        <v/>
      </c>
    </row>
    <row r="41" spans="1:8" x14ac:dyDescent="0.45">
      <c r="A41">
        <v>30</v>
      </c>
      <c r="B41" s="4">
        <f t="shared" si="2"/>
        <v>2.5</v>
      </c>
      <c r="C41">
        <f t="shared" si="5"/>
        <v>45608.923882809439</v>
      </c>
      <c r="D41" s="4">
        <f>D40+inc_amt</f>
        <v>158.0568804261988</v>
      </c>
      <c r="E41">
        <f>C41*monthly_int</f>
        <v>293.4491895468505</v>
      </c>
      <c r="F41">
        <f t="shared" si="3"/>
        <v>-135.3923091206517</v>
      </c>
      <c r="G41">
        <f t="shared" si="4"/>
        <v>45744.316191930091</v>
      </c>
      <c r="H41" t="str">
        <f t="shared" si="6"/>
        <v/>
      </c>
    </row>
    <row r="42" spans="1:8" x14ac:dyDescent="0.45">
      <c r="A42">
        <v>31</v>
      </c>
      <c r="B42" s="4">
        <f t="shared" si="2"/>
        <v>2.5833333333333335</v>
      </c>
      <c r="C42">
        <f t="shared" si="5"/>
        <v>45744.316191930091</v>
      </c>
      <c r="D42" s="4">
        <f>D41+inc_amt</f>
        <v>163.0568804261988</v>
      </c>
      <c r="E42">
        <f>C42*monthly_int</f>
        <v>294.32030774039566</v>
      </c>
      <c r="F42">
        <f t="shared" si="3"/>
        <v>-131.26342731419686</v>
      </c>
      <c r="G42">
        <f t="shared" si="4"/>
        <v>45875.579619244287</v>
      </c>
      <c r="H42" t="str">
        <f t="shared" si="6"/>
        <v/>
      </c>
    </row>
    <row r="43" spans="1:8" x14ac:dyDescent="0.45">
      <c r="A43">
        <v>32</v>
      </c>
      <c r="B43" s="4">
        <f t="shared" si="2"/>
        <v>2.6666666666666665</v>
      </c>
      <c r="C43">
        <f t="shared" si="5"/>
        <v>45875.579619244287</v>
      </c>
      <c r="D43" s="4">
        <f>D42+inc_amt</f>
        <v>168.0568804261988</v>
      </c>
      <c r="E43">
        <f>C43*monthly_int</f>
        <v>295.16486058407742</v>
      </c>
      <c r="F43">
        <f t="shared" si="3"/>
        <v>-127.10798015787861</v>
      </c>
      <c r="G43">
        <f t="shared" si="4"/>
        <v>46002.687599402168</v>
      </c>
      <c r="H43" t="str">
        <f t="shared" si="6"/>
        <v/>
      </c>
    </row>
    <row r="44" spans="1:8" x14ac:dyDescent="0.45">
      <c r="A44">
        <v>33</v>
      </c>
      <c r="B44" s="4">
        <f t="shared" si="2"/>
        <v>2.75</v>
      </c>
      <c r="C44">
        <f t="shared" si="5"/>
        <v>46002.687599402168</v>
      </c>
      <c r="D44" s="4">
        <f>D43+inc_amt</f>
        <v>173.0568804261988</v>
      </c>
      <c r="E44">
        <f>C44*monthly_int</f>
        <v>295.98267715563497</v>
      </c>
      <c r="F44">
        <f t="shared" si="3"/>
        <v>-122.92579672943617</v>
      </c>
      <c r="G44">
        <f t="shared" si="4"/>
        <v>46125.613396131608</v>
      </c>
      <c r="H44" t="str">
        <f t="shared" si="6"/>
        <v/>
      </c>
    </row>
    <row r="45" spans="1:8" x14ac:dyDescent="0.45">
      <c r="A45">
        <v>34</v>
      </c>
      <c r="B45" s="4">
        <f t="shared" si="2"/>
        <v>2.8333333333333335</v>
      </c>
      <c r="C45">
        <f t="shared" si="5"/>
        <v>46125.613396131608</v>
      </c>
      <c r="D45" s="4">
        <f>D44+inc_amt</f>
        <v>178.0568804261988</v>
      </c>
      <c r="E45">
        <f>C45*monthly_int</f>
        <v>296.77358543308833</v>
      </c>
      <c r="F45">
        <f t="shared" si="3"/>
        <v>-118.71670500688953</v>
      </c>
      <c r="G45">
        <f t="shared" si="4"/>
        <v>46244.330101138497</v>
      </c>
      <c r="H45" t="str">
        <f t="shared" si="6"/>
        <v/>
      </c>
    </row>
    <row r="46" spans="1:8" x14ac:dyDescent="0.45">
      <c r="A46">
        <v>35</v>
      </c>
      <c r="B46" s="4">
        <f t="shared" si="2"/>
        <v>2.9166666666666665</v>
      </c>
      <c r="C46">
        <f t="shared" si="5"/>
        <v>46244.330101138497</v>
      </c>
      <c r="D46" s="4">
        <f>D45+inc_amt</f>
        <v>183.0568804261988</v>
      </c>
      <c r="E46">
        <f>C46*monthly_int</f>
        <v>297.53741228766307</v>
      </c>
      <c r="F46">
        <f t="shared" si="3"/>
        <v>-114.48053186146427</v>
      </c>
      <c r="G46">
        <f t="shared" si="4"/>
        <v>46358.810632999965</v>
      </c>
      <c r="H46" t="str">
        <f t="shared" si="6"/>
        <v/>
      </c>
    </row>
    <row r="47" spans="1:8" x14ac:dyDescent="0.45">
      <c r="A47">
        <v>36</v>
      </c>
      <c r="B47" s="4">
        <f t="shared" si="2"/>
        <v>3</v>
      </c>
      <c r="C47">
        <f t="shared" si="5"/>
        <v>46358.810632999965</v>
      </c>
      <c r="D47" s="4">
        <f>D46+inc_amt</f>
        <v>188.0568804261988</v>
      </c>
      <c r="E47">
        <f>C47*monthly_int</f>
        <v>298.27398347666895</v>
      </c>
      <c r="F47">
        <f t="shared" si="3"/>
        <v>-110.21710305047014</v>
      </c>
      <c r="G47">
        <f t="shared" si="4"/>
        <v>46469.027736050433</v>
      </c>
      <c r="H47" t="str">
        <f t="shared" si="6"/>
        <v/>
      </c>
    </row>
    <row r="48" spans="1:8" x14ac:dyDescent="0.45">
      <c r="A48">
        <v>37</v>
      </c>
      <c r="B48" s="4">
        <f t="shared" si="2"/>
        <v>3.0833333333333335</v>
      </c>
      <c r="C48">
        <f t="shared" si="5"/>
        <v>46469.027736050433</v>
      </c>
      <c r="D48" s="4">
        <f>D47+inc_amt</f>
        <v>193.0568804261988</v>
      </c>
      <c r="E48">
        <f>C48*monthly_int</f>
        <v>298.983123636333</v>
      </c>
      <c r="F48">
        <f t="shared" si="3"/>
        <v>-105.9262432101342</v>
      </c>
      <c r="G48">
        <f t="shared" si="4"/>
        <v>46574.953979260565</v>
      </c>
      <c r="H48" t="str">
        <f t="shared" si="6"/>
        <v/>
      </c>
    </row>
    <row r="49" spans="1:8" x14ac:dyDescent="0.45">
      <c r="A49">
        <v>38</v>
      </c>
      <c r="B49" s="4">
        <f t="shared" si="2"/>
        <v>3.1666666666666665</v>
      </c>
      <c r="C49">
        <f t="shared" si="5"/>
        <v>46574.953979260565</v>
      </c>
      <c r="D49" s="4">
        <f>D48+inc_amt</f>
        <v>198.0568804261988</v>
      </c>
      <c r="E49">
        <f>C49*monthly_int</f>
        <v>299.66465627458655</v>
      </c>
      <c r="F49">
        <f t="shared" si="3"/>
        <v>-101.60777584838775</v>
      </c>
      <c r="G49">
        <f t="shared" si="4"/>
        <v>46676.561755108953</v>
      </c>
      <c r="H49" t="str">
        <f t="shared" si="6"/>
        <v/>
      </c>
    </row>
    <row r="50" spans="1:8" x14ac:dyDescent="0.45">
      <c r="A50">
        <v>39</v>
      </c>
      <c r="B50" s="4">
        <f t="shared" si="2"/>
        <v>3.25</v>
      </c>
      <c r="C50">
        <f t="shared" si="5"/>
        <v>46676.561755108953</v>
      </c>
      <c r="D50" s="4">
        <f>D49+inc_amt</f>
        <v>203.0568804261988</v>
      </c>
      <c r="E50">
        <f>C50*monthly_int</f>
        <v>300.31840376380558</v>
      </c>
      <c r="F50">
        <f t="shared" si="3"/>
        <v>-97.261523337606775</v>
      </c>
      <c r="G50">
        <f t="shared" si="4"/>
        <v>46773.823278446558</v>
      </c>
      <c r="H50" t="str">
        <f t="shared" si="6"/>
        <v/>
      </c>
    </row>
    <row r="51" spans="1:8" x14ac:dyDescent="0.45">
      <c r="A51">
        <v>40</v>
      </c>
      <c r="B51" s="4">
        <f t="shared" si="2"/>
        <v>3.3333333333333335</v>
      </c>
      <c r="C51">
        <f t="shared" si="5"/>
        <v>46773.823278446558</v>
      </c>
      <c r="D51" s="4">
        <f>D50+inc_amt</f>
        <v>208.0568804261988</v>
      </c>
      <c r="E51">
        <f>C51*monthly_int</f>
        <v>300.94418733350454</v>
      </c>
      <c r="F51">
        <f t="shared" si="3"/>
        <v>-92.887306907305742</v>
      </c>
      <c r="G51">
        <f t="shared" si="4"/>
        <v>46866.710585353867</v>
      </c>
      <c r="H51" t="str">
        <f t="shared" si="6"/>
        <v/>
      </c>
    </row>
    <row r="52" spans="1:8" x14ac:dyDescent="0.45">
      <c r="A52">
        <v>41</v>
      </c>
      <c r="B52" s="4">
        <f t="shared" si="2"/>
        <v>3.4166666666666665</v>
      </c>
      <c r="C52">
        <f t="shared" si="5"/>
        <v>46866.710585353867</v>
      </c>
      <c r="D52" s="4">
        <f>D51+inc_amt</f>
        <v>213.0568804261988</v>
      </c>
      <c r="E52">
        <f>C52*monthly_int</f>
        <v>301.54182706298326</v>
      </c>
      <c r="F52">
        <f t="shared" si="3"/>
        <v>-88.484946636784457</v>
      </c>
      <c r="G52">
        <f t="shared" si="4"/>
        <v>46955.195531990648</v>
      </c>
      <c r="H52" t="str">
        <f t="shared" si="6"/>
        <v/>
      </c>
    </row>
    <row r="53" spans="1:8" x14ac:dyDescent="0.45">
      <c r="A53">
        <v>42</v>
      </c>
      <c r="B53" s="4">
        <f t="shared" si="2"/>
        <v>3.5</v>
      </c>
      <c r="C53">
        <f t="shared" si="5"/>
        <v>46955.195531990648</v>
      </c>
      <c r="D53" s="4">
        <f>D52+inc_amt</f>
        <v>218.0568804261988</v>
      </c>
      <c r="E53">
        <f>C53*monthly_int</f>
        <v>302.11114187392639</v>
      </c>
      <c r="F53">
        <f t="shared" si="3"/>
        <v>-84.054261447727583</v>
      </c>
      <c r="G53">
        <f t="shared" si="4"/>
        <v>47039.249793438379</v>
      </c>
      <c r="H53" t="str">
        <f t="shared" si="6"/>
        <v/>
      </c>
    </row>
    <row r="54" spans="1:8" x14ac:dyDescent="0.45">
      <c r="A54">
        <v>43</v>
      </c>
      <c r="B54" s="4">
        <f t="shared" si="2"/>
        <v>3.5833333333333335</v>
      </c>
      <c r="C54">
        <f t="shared" si="5"/>
        <v>47039.249793438379</v>
      </c>
      <c r="D54" s="4">
        <f>D53+inc_amt</f>
        <v>223.0568804261988</v>
      </c>
      <c r="E54">
        <f>C54*monthly_int</f>
        <v>302.65194952295519</v>
      </c>
      <c r="F54">
        <f t="shared" si="3"/>
        <v>-79.59506909675639</v>
      </c>
      <c r="G54">
        <f t="shared" si="4"/>
        <v>47118.844862535138</v>
      </c>
      <c r="H54" t="str">
        <f t="shared" si="6"/>
        <v/>
      </c>
    </row>
    <row r="55" spans="1:8" x14ac:dyDescent="0.45">
      <c r="A55">
        <v>44</v>
      </c>
      <c r="B55" s="4">
        <f t="shared" si="2"/>
        <v>3.6666666666666665</v>
      </c>
      <c r="C55">
        <f t="shared" si="5"/>
        <v>47118.844862535138</v>
      </c>
      <c r="D55" s="4">
        <f>D54+inc_amt</f>
        <v>228.0568804261988</v>
      </c>
      <c r="E55">
        <f>C55*monthly_int</f>
        <v>303.1640665941315</v>
      </c>
      <c r="F55">
        <f t="shared" si="3"/>
        <v>-75.107186167932696</v>
      </c>
      <c r="G55">
        <f t="shared" si="4"/>
        <v>47193.952048703068</v>
      </c>
      <c r="H55" t="str">
        <f t="shared" si="6"/>
        <v/>
      </c>
    </row>
    <row r="56" spans="1:8" x14ac:dyDescent="0.45">
      <c r="A56">
        <v>45</v>
      </c>
      <c r="B56" s="4">
        <f t="shared" si="2"/>
        <v>3.75</v>
      </c>
      <c r="C56">
        <f t="shared" si="5"/>
        <v>47193.952048703068</v>
      </c>
      <c r="D56" s="4">
        <f>D55+inc_amt</f>
        <v>233.0568804261988</v>
      </c>
      <c r="E56">
        <f>C56*monthly_int</f>
        <v>303.64730849141364</v>
      </c>
      <c r="F56">
        <f t="shared" si="3"/>
        <v>-70.590428065214837</v>
      </c>
      <c r="G56">
        <f t="shared" si="4"/>
        <v>47264.542476768285</v>
      </c>
      <c r="H56" t="str">
        <f t="shared" si="6"/>
        <v/>
      </c>
    </row>
    <row r="57" spans="1:8" x14ac:dyDescent="0.45">
      <c r="A57">
        <v>46</v>
      </c>
      <c r="B57" s="4">
        <f t="shared" si="2"/>
        <v>3.8333333333333335</v>
      </c>
      <c r="C57">
        <f t="shared" si="5"/>
        <v>47264.542476768285</v>
      </c>
      <c r="D57" s="4">
        <f>D56+inc_amt</f>
        <v>238.0568804261988</v>
      </c>
      <c r="E57">
        <f>C57*monthly_int</f>
        <v>304.10148943106327</v>
      </c>
      <c r="F57">
        <f t="shared" si="3"/>
        <v>-66.044609004864469</v>
      </c>
      <c r="G57">
        <f t="shared" si="4"/>
        <v>47330.58708577315</v>
      </c>
      <c r="H57" t="str">
        <f t="shared" si="6"/>
        <v/>
      </c>
    </row>
    <row r="58" spans="1:8" x14ac:dyDescent="0.45">
      <c r="A58">
        <v>47</v>
      </c>
      <c r="B58" s="4">
        <f t="shared" si="2"/>
        <v>3.9166666666666665</v>
      </c>
      <c r="C58">
        <f t="shared" si="5"/>
        <v>47330.58708577315</v>
      </c>
      <c r="D58" s="4">
        <f>D57+inc_amt</f>
        <v>243.0568804261988</v>
      </c>
      <c r="E58">
        <f>C58*monthly_int</f>
        <v>304.52642243400396</v>
      </c>
      <c r="F58">
        <f t="shared" si="3"/>
        <v>-61.46954200780516</v>
      </c>
      <c r="G58">
        <f t="shared" si="4"/>
        <v>47392.056627780956</v>
      </c>
      <c r="H58" t="str">
        <f t="shared" si="6"/>
        <v/>
      </c>
    </row>
    <row r="59" spans="1:8" x14ac:dyDescent="0.45">
      <c r="A59">
        <v>48</v>
      </c>
      <c r="B59" s="4">
        <f t="shared" si="2"/>
        <v>4</v>
      </c>
      <c r="C59">
        <f t="shared" si="5"/>
        <v>47392.056627780956</v>
      </c>
      <c r="D59" s="4">
        <f>D58+inc_amt</f>
        <v>248.0568804261988</v>
      </c>
      <c r="E59">
        <f>C59*monthly_int</f>
        <v>304.92191931813028</v>
      </c>
      <c r="F59">
        <f t="shared" si="3"/>
        <v>-56.865038891931476</v>
      </c>
      <c r="G59">
        <f t="shared" si="4"/>
        <v>47448.92166667289</v>
      </c>
      <c r="H59" t="str">
        <f t="shared" si="6"/>
        <v/>
      </c>
    </row>
    <row r="60" spans="1:8" x14ac:dyDescent="0.45">
      <c r="A60">
        <v>49</v>
      </c>
      <c r="B60" s="4">
        <f t="shared" si="2"/>
        <v>4.083333333333333</v>
      </c>
      <c r="C60">
        <f t="shared" si="5"/>
        <v>47448.92166667289</v>
      </c>
      <c r="D60" s="4">
        <f>D59+inc_amt</f>
        <v>253.0568804261988</v>
      </c>
      <c r="E60">
        <f>C60*monthly_int</f>
        <v>305.28779069056753</v>
      </c>
      <c r="F60">
        <f t="shared" si="3"/>
        <v>-52.230910264368731</v>
      </c>
      <c r="G60">
        <f t="shared" si="4"/>
        <v>47501.15257693726</v>
      </c>
      <c r="H60" t="str">
        <f t="shared" si="6"/>
        <v/>
      </c>
    </row>
    <row r="61" spans="1:8" x14ac:dyDescent="0.45">
      <c r="A61">
        <v>50</v>
      </c>
      <c r="B61" s="4">
        <f t="shared" si="2"/>
        <v>4.166666666666667</v>
      </c>
      <c r="C61">
        <f t="shared" si="5"/>
        <v>47501.15257693726</v>
      </c>
      <c r="D61" s="4">
        <f>D60+inc_amt</f>
        <v>258.0568804261988</v>
      </c>
      <c r="E61">
        <f>C61*monthly_int</f>
        <v>305.62384593988139</v>
      </c>
      <c r="F61">
        <f t="shared" si="3"/>
        <v>-47.56696551368259</v>
      </c>
      <c r="G61">
        <f t="shared" si="4"/>
        <v>47548.719542450941</v>
      </c>
      <c r="H61" t="str">
        <f t="shared" si="6"/>
        <v/>
      </c>
    </row>
    <row r="62" spans="1:8" x14ac:dyDescent="0.45">
      <c r="A62">
        <v>51</v>
      </c>
      <c r="B62" s="4">
        <f t="shared" si="2"/>
        <v>4.25</v>
      </c>
      <c r="C62">
        <f t="shared" si="5"/>
        <v>47548.719542450941</v>
      </c>
      <c r="D62" s="4">
        <f>D61+inc_amt</f>
        <v>263.0568804261988</v>
      </c>
      <c r="E62">
        <f>C62*monthly_int</f>
        <v>305.92989322823786</v>
      </c>
      <c r="F62">
        <f t="shared" si="3"/>
        <v>-42.873012802039057</v>
      </c>
      <c r="G62">
        <f t="shared" si="4"/>
        <v>47591.592555252981</v>
      </c>
      <c r="H62" t="str">
        <f t="shared" si="6"/>
        <v/>
      </c>
    </row>
    <row r="63" spans="1:8" x14ac:dyDescent="0.45">
      <c r="A63">
        <v>52</v>
      </c>
      <c r="B63" s="4">
        <f t="shared" si="2"/>
        <v>4.333333333333333</v>
      </c>
      <c r="C63">
        <f t="shared" si="5"/>
        <v>47591.592555252981</v>
      </c>
      <c r="D63" s="4">
        <f>D62+inc_amt</f>
        <v>268.0568804261988</v>
      </c>
      <c r="E63">
        <f>C63*monthly_int</f>
        <v>306.20573948351279</v>
      </c>
      <c r="F63">
        <f t="shared" si="3"/>
        <v>-38.148859057313985</v>
      </c>
      <c r="G63">
        <f t="shared" si="4"/>
        <v>47629.741414310294</v>
      </c>
      <c r="H63" t="str">
        <f t="shared" si="6"/>
        <v/>
      </c>
    </row>
    <row r="64" spans="1:8" x14ac:dyDescent="0.45">
      <c r="A64">
        <v>53</v>
      </c>
      <c r="B64" s="4">
        <f t="shared" si="2"/>
        <v>4.416666666666667</v>
      </c>
      <c r="C64">
        <f t="shared" si="5"/>
        <v>47629.741414310294</v>
      </c>
      <c r="D64" s="4">
        <f>D63+inc_amt</f>
        <v>273.0568804261988</v>
      </c>
      <c r="E64">
        <f>C64*monthly_int</f>
        <v>306.45119039134983</v>
      </c>
      <c r="F64">
        <f t="shared" si="3"/>
        <v>-33.394309965151024</v>
      </c>
      <c r="G64">
        <f t="shared" si="4"/>
        <v>47663.135724275446</v>
      </c>
      <c r="H64" t="str">
        <f t="shared" si="6"/>
        <v/>
      </c>
    </row>
    <row r="65" spans="1:8" x14ac:dyDescent="0.45">
      <c r="A65">
        <v>54</v>
      </c>
      <c r="B65" s="4">
        <f t="shared" si="2"/>
        <v>4.5</v>
      </c>
      <c r="C65">
        <f t="shared" si="5"/>
        <v>47663.135724275446</v>
      </c>
      <c r="D65" s="4">
        <f>D64+inc_amt</f>
        <v>278.0568804261988</v>
      </c>
      <c r="E65">
        <f>C65*monthly_int</f>
        <v>306.66605038716835</v>
      </c>
      <c r="F65">
        <f t="shared" si="3"/>
        <v>-28.609169960969552</v>
      </c>
      <c r="G65">
        <f t="shared" si="4"/>
        <v>47691.744894236414</v>
      </c>
      <c r="H65" t="str">
        <f t="shared" si="6"/>
        <v/>
      </c>
    </row>
    <row r="66" spans="1:8" x14ac:dyDescent="0.45">
      <c r="A66">
        <v>55</v>
      </c>
      <c r="B66" s="4">
        <f t="shared" si="2"/>
        <v>4.583333333333333</v>
      </c>
      <c r="C66">
        <f t="shared" si="5"/>
        <v>47691.744894236414</v>
      </c>
      <c r="D66" s="4">
        <f>D65+inc_amt</f>
        <v>283.0568804261988</v>
      </c>
      <c r="E66">
        <f>C66*monthly_int</f>
        <v>306.85012264811945</v>
      </c>
      <c r="F66">
        <f t="shared" si="3"/>
        <v>-23.79324222192065</v>
      </c>
      <c r="G66">
        <f t="shared" si="4"/>
        <v>47715.538136458337</v>
      </c>
      <c r="H66" t="str">
        <f t="shared" si="6"/>
        <v/>
      </c>
    </row>
    <row r="67" spans="1:8" x14ac:dyDescent="0.45">
      <c r="A67">
        <v>56</v>
      </c>
      <c r="B67" s="4">
        <f t="shared" si="2"/>
        <v>4.666666666666667</v>
      </c>
      <c r="C67">
        <f t="shared" si="5"/>
        <v>47715.538136458337</v>
      </c>
      <c r="D67" s="4">
        <f>D66+inc_amt</f>
        <v>288.0568804261988</v>
      </c>
      <c r="E67">
        <f>C67*monthly_int</f>
        <v>307.00320908498992</v>
      </c>
      <c r="F67">
        <f t="shared" si="3"/>
        <v>-18.946328658791117</v>
      </c>
      <c r="G67">
        <f t="shared" si="4"/>
        <v>47734.48446511713</v>
      </c>
      <c r="H67" t="str">
        <f t="shared" si="6"/>
        <v/>
      </c>
    </row>
    <row r="68" spans="1:8" x14ac:dyDescent="0.45">
      <c r="A68">
        <v>57</v>
      </c>
      <c r="B68" s="4">
        <f t="shared" si="2"/>
        <v>4.75</v>
      </c>
      <c r="C68">
        <f t="shared" si="5"/>
        <v>47734.48446511713</v>
      </c>
      <c r="D68" s="4">
        <f>D67+inc_amt</f>
        <v>293.0568804261988</v>
      </c>
      <c r="E68">
        <f>C68*monthly_int</f>
        <v>307.12511033405463</v>
      </c>
      <c r="F68">
        <f t="shared" si="3"/>
        <v>-14.068229907855823</v>
      </c>
      <c r="G68">
        <f t="shared" si="4"/>
        <v>47748.552695024984</v>
      </c>
      <c r="H68" t="str">
        <f t="shared" si="6"/>
        <v/>
      </c>
    </row>
    <row r="69" spans="1:8" x14ac:dyDescent="0.45">
      <c r="A69">
        <v>58</v>
      </c>
      <c r="B69" s="4">
        <f t="shared" si="2"/>
        <v>4.833333333333333</v>
      </c>
      <c r="C69">
        <f t="shared" si="5"/>
        <v>47748.552695024984</v>
      </c>
      <c r="D69" s="4">
        <f>D68+inc_amt</f>
        <v>298.0568804261988</v>
      </c>
      <c r="E69">
        <f>C69*monthly_int</f>
        <v>307.21562574887616</v>
      </c>
      <c r="F69">
        <f t="shared" si="3"/>
        <v>-9.1587453226773619</v>
      </c>
      <c r="G69">
        <f t="shared" si="4"/>
        <v>47757.711440347659</v>
      </c>
      <c r="H69" t="str">
        <f t="shared" si="6"/>
        <v/>
      </c>
    </row>
    <row r="70" spans="1:8" x14ac:dyDescent="0.45">
      <c r="A70">
        <v>59</v>
      </c>
      <c r="B70" s="4">
        <f t="shared" si="2"/>
        <v>4.916666666666667</v>
      </c>
      <c r="C70">
        <f t="shared" si="5"/>
        <v>47757.711440347659</v>
      </c>
      <c r="D70" s="4">
        <f>D69+inc_amt</f>
        <v>303.0568804261988</v>
      </c>
      <c r="E70">
        <f>C70*monthly_int</f>
        <v>307.27455339205216</v>
      </c>
      <c r="F70">
        <f t="shared" si="3"/>
        <v>-4.2176729658533532</v>
      </c>
      <c r="G70">
        <f t="shared" si="4"/>
        <v>47761.929113313512</v>
      </c>
      <c r="H70" t="str">
        <f t="shared" si="6"/>
        <v/>
      </c>
    </row>
    <row r="71" spans="1:8" x14ac:dyDescent="0.45">
      <c r="A71">
        <v>60</v>
      </c>
      <c r="B71" s="4">
        <f t="shared" si="2"/>
        <v>5</v>
      </c>
      <c r="C71">
        <f t="shared" si="5"/>
        <v>47761.929113313512</v>
      </c>
      <c r="D71" s="4">
        <f>D70+inc_amt</f>
        <v>308.0568804261988</v>
      </c>
      <c r="E71">
        <f>C71*monthly_int</f>
        <v>307.3016900269086</v>
      </c>
      <c r="F71">
        <f t="shared" si="3"/>
        <v>0.75519039929019982</v>
      </c>
      <c r="G71">
        <f t="shared" si="4"/>
        <v>47761.173922914219</v>
      </c>
      <c r="H71" t="str">
        <f t="shared" si="6"/>
        <v/>
      </c>
    </row>
    <row r="72" spans="1:8" x14ac:dyDescent="0.45">
      <c r="A72">
        <v>61</v>
      </c>
      <c r="B72" s="4">
        <f t="shared" si="2"/>
        <v>5.083333333333333</v>
      </c>
      <c r="C72">
        <f t="shared" si="5"/>
        <v>47761.173922914219</v>
      </c>
      <c r="D72" s="4">
        <f>D71+inc_amt</f>
        <v>313.0568804261988</v>
      </c>
      <c r="E72">
        <f>C72*monthly_int</f>
        <v>307.29683110914073</v>
      </c>
      <c r="F72">
        <f t="shared" si="3"/>
        <v>5.7600493170580762</v>
      </c>
      <c r="G72">
        <f t="shared" si="4"/>
        <v>47755.413873597157</v>
      </c>
      <c r="H72" t="str">
        <f t="shared" si="6"/>
        <v/>
      </c>
    </row>
    <row r="73" spans="1:8" x14ac:dyDescent="0.45">
      <c r="A73">
        <v>62</v>
      </c>
      <c r="B73" s="4">
        <f t="shared" si="2"/>
        <v>5.166666666666667</v>
      </c>
      <c r="C73">
        <f t="shared" si="5"/>
        <v>47755.413873597157</v>
      </c>
      <c r="D73" s="4">
        <f>D72+inc_amt</f>
        <v>318.0568804261988</v>
      </c>
      <c r="E73">
        <f>C73*monthly_int</f>
        <v>307.25977077839968</v>
      </c>
      <c r="F73">
        <f t="shared" si="3"/>
        <v>10.797109647799118</v>
      </c>
      <c r="G73">
        <f t="shared" si="4"/>
        <v>47744.616763949358</v>
      </c>
      <c r="H73" t="str">
        <f t="shared" si="6"/>
        <v/>
      </c>
    </row>
    <row r="74" spans="1:8" x14ac:dyDescent="0.45">
      <c r="A74">
        <v>63</v>
      </c>
      <c r="B74" s="4">
        <f t="shared" si="2"/>
        <v>5.25</v>
      </c>
      <c r="C74">
        <f t="shared" si="5"/>
        <v>47744.616763949358</v>
      </c>
      <c r="D74" s="4">
        <f>D73+inc_amt</f>
        <v>323.0568804261988</v>
      </c>
      <c r="E74">
        <f>C74*monthly_int</f>
        <v>307.19030184982472</v>
      </c>
      <c r="F74">
        <f t="shared" si="3"/>
        <v>15.866578576374081</v>
      </c>
      <c r="G74">
        <f t="shared" si="4"/>
        <v>47728.750185372985</v>
      </c>
      <c r="H74" t="str">
        <f t="shared" si="6"/>
        <v/>
      </c>
    </row>
    <row r="75" spans="1:8" x14ac:dyDescent="0.45">
      <c r="A75">
        <v>64</v>
      </c>
      <c r="B75" s="4">
        <f t="shared" si="2"/>
        <v>5.333333333333333</v>
      </c>
      <c r="C75">
        <f t="shared" si="5"/>
        <v>47728.750185372985</v>
      </c>
      <c r="D75" s="4">
        <f>D74+inc_amt</f>
        <v>328.0568804261988</v>
      </c>
      <c r="E75">
        <f>C75*monthly_int</f>
        <v>307.0882158055216</v>
      </c>
      <c r="F75">
        <f t="shared" si="3"/>
        <v>20.968664620677202</v>
      </c>
      <c r="G75">
        <f t="shared" si="4"/>
        <v>47707.781520752309</v>
      </c>
      <c r="H75" t="str">
        <f t="shared" si="6"/>
        <v/>
      </c>
    </row>
    <row r="76" spans="1:8" x14ac:dyDescent="0.45">
      <c r="A76">
        <v>65</v>
      </c>
      <c r="B76" s="4">
        <f t="shared" si="2"/>
        <v>5.416666666666667</v>
      </c>
      <c r="C76">
        <f t="shared" si="5"/>
        <v>47707.781520752309</v>
      </c>
      <c r="D76" s="4">
        <f>D75+inc_amt</f>
        <v>333.0568804261988</v>
      </c>
      <c r="E76">
        <f>C76*monthly_int</f>
        <v>306.95330278598561</v>
      </c>
      <c r="F76">
        <f t="shared" si="3"/>
        <v>26.103577640213189</v>
      </c>
      <c r="G76">
        <f t="shared" si="4"/>
        <v>47681.677943112096</v>
      </c>
      <c r="H76" t="str">
        <f t="shared" si="6"/>
        <v/>
      </c>
    </row>
    <row r="77" spans="1:8" x14ac:dyDescent="0.45">
      <c r="A77">
        <v>66</v>
      </c>
      <c r="B77" s="4">
        <f t="shared" ref="B77:B140" si="7">A77/12</f>
        <v>5.5</v>
      </c>
      <c r="C77">
        <f t="shared" si="5"/>
        <v>47681.677943112096</v>
      </c>
      <c r="D77" s="4">
        <f>D76+inc_amt</f>
        <v>338.0568804261988</v>
      </c>
      <c r="E77">
        <f>C77*monthly_int</f>
        <v>306.78535158146963</v>
      </c>
      <c r="F77">
        <f t="shared" ref="F77:F140" si="8">D77-E77</f>
        <v>31.271528844729175</v>
      </c>
      <c r="G77">
        <f t="shared" ref="G77:G140" si="9">C77-F77</f>
        <v>47650.406414267367</v>
      </c>
      <c r="H77" t="str">
        <f t="shared" si="6"/>
        <v/>
      </c>
    </row>
    <row r="78" spans="1:8" x14ac:dyDescent="0.45">
      <c r="A78">
        <v>67</v>
      </c>
      <c r="B78" s="4">
        <f t="shared" si="7"/>
        <v>5.583333333333333</v>
      </c>
      <c r="C78">
        <f t="shared" ref="C78:C141" si="10">G77</f>
        <v>47650.406414267367</v>
      </c>
      <c r="D78" s="4">
        <f>D77+inc_amt</f>
        <v>343.0568804261988</v>
      </c>
      <c r="E78">
        <f>C78*monthly_int</f>
        <v>306.58414962329681</v>
      </c>
      <c r="F78">
        <f t="shared" si="8"/>
        <v>36.472730802901992</v>
      </c>
      <c r="G78">
        <f t="shared" si="9"/>
        <v>47613.933683464464</v>
      </c>
      <c r="H78" t="str">
        <f t="shared" ref="H78:H141" si="11">IF(AND(G78&lt;15000,G77&gt;15000),A78,"")</f>
        <v/>
      </c>
    </row>
    <row r="79" spans="1:8" x14ac:dyDescent="0.45">
      <c r="A79">
        <v>68</v>
      </c>
      <c r="B79" s="4">
        <f t="shared" si="7"/>
        <v>5.666666666666667</v>
      </c>
      <c r="C79">
        <f t="shared" si="10"/>
        <v>47613.933683464464</v>
      </c>
      <c r="D79" s="4">
        <f>D78+inc_amt</f>
        <v>348.0568804261988</v>
      </c>
      <c r="E79">
        <f>C79*monthly_int</f>
        <v>306.34948297511687</v>
      </c>
      <c r="F79">
        <f t="shared" si="8"/>
        <v>41.707397451081931</v>
      </c>
      <c r="G79">
        <f t="shared" si="9"/>
        <v>47572.226286013385</v>
      </c>
      <c r="H79" t="str">
        <f t="shared" si="11"/>
        <v/>
      </c>
    </row>
    <row r="80" spans="1:8" x14ac:dyDescent="0.45">
      <c r="A80">
        <v>69</v>
      </c>
      <c r="B80" s="4">
        <f t="shared" si="7"/>
        <v>5.75</v>
      </c>
      <c r="C80">
        <f t="shared" si="10"/>
        <v>47572.226286013385</v>
      </c>
      <c r="D80" s="4">
        <f>D79+inc_amt</f>
        <v>353.0568804261988</v>
      </c>
      <c r="E80">
        <f>C80*monthly_int</f>
        <v>306.08113632410675</v>
      </c>
      <c r="F80">
        <f t="shared" si="8"/>
        <v>46.975744102092051</v>
      </c>
      <c r="G80">
        <f t="shared" si="9"/>
        <v>47525.250541911293</v>
      </c>
      <c r="H80" t="str">
        <f t="shared" si="11"/>
        <v/>
      </c>
    </row>
    <row r="81" spans="1:8" x14ac:dyDescent="0.45">
      <c r="A81">
        <v>70</v>
      </c>
      <c r="B81" s="4">
        <f t="shared" si="7"/>
        <v>5.833333333333333</v>
      </c>
      <c r="C81">
        <f t="shared" si="10"/>
        <v>47525.250541911293</v>
      </c>
      <c r="D81" s="4">
        <f>D80+inc_amt</f>
        <v>358.0568804261988</v>
      </c>
      <c r="E81">
        <f>C81*monthly_int</f>
        <v>305.77889297211408</v>
      </c>
      <c r="F81">
        <f t="shared" si="8"/>
        <v>52.277987454084723</v>
      </c>
      <c r="G81">
        <f t="shared" si="9"/>
        <v>47472.972554457207</v>
      </c>
      <c r="H81" t="str">
        <f t="shared" si="11"/>
        <v/>
      </c>
    </row>
    <row r="82" spans="1:8" x14ac:dyDescent="0.45">
      <c r="A82">
        <v>71</v>
      </c>
      <c r="B82" s="4">
        <f t="shared" si="7"/>
        <v>5.916666666666667</v>
      </c>
      <c r="C82">
        <f t="shared" si="10"/>
        <v>47472.972554457207</v>
      </c>
      <c r="D82" s="4">
        <f>D81+inc_amt</f>
        <v>363.0568804261988</v>
      </c>
      <c r="E82">
        <f>C82*monthly_int</f>
        <v>305.44253482674412</v>
      </c>
      <c r="F82">
        <f t="shared" si="8"/>
        <v>57.61434559945468</v>
      </c>
      <c r="G82">
        <f t="shared" si="9"/>
        <v>47415.358208857753</v>
      </c>
      <c r="H82" t="str">
        <f t="shared" si="11"/>
        <v/>
      </c>
    </row>
    <row r="83" spans="1:8" x14ac:dyDescent="0.45">
      <c r="A83">
        <v>72</v>
      </c>
      <c r="B83" s="4">
        <f t="shared" si="7"/>
        <v>6</v>
      </c>
      <c r="C83">
        <f t="shared" si="10"/>
        <v>47415.358208857753</v>
      </c>
      <c r="D83" s="4">
        <f>D82+inc_amt</f>
        <v>368.0568804261988</v>
      </c>
      <c r="E83">
        <f>C83*monthly_int</f>
        <v>305.0718423923891</v>
      </c>
      <c r="F83">
        <f t="shared" si="8"/>
        <v>62.985038033809701</v>
      </c>
      <c r="G83">
        <f t="shared" si="9"/>
        <v>47352.373170823943</v>
      </c>
      <c r="H83" t="str">
        <f t="shared" si="11"/>
        <v/>
      </c>
    </row>
    <row r="84" spans="1:8" x14ac:dyDescent="0.45">
      <c r="A84">
        <v>73</v>
      </c>
      <c r="B84" s="4">
        <f t="shared" si="7"/>
        <v>6.083333333333333</v>
      </c>
      <c r="C84">
        <f t="shared" si="10"/>
        <v>47352.373170823943</v>
      </c>
      <c r="D84" s="4">
        <f>D83+inc_amt</f>
        <v>373.0568804261988</v>
      </c>
      <c r="E84">
        <f>C84*monthly_int</f>
        <v>304.66659476119986</v>
      </c>
      <c r="F84">
        <f t="shared" si="8"/>
        <v>68.390285664998942</v>
      </c>
      <c r="G84">
        <f t="shared" si="9"/>
        <v>47283.982885158941</v>
      </c>
      <c r="H84" t="str">
        <f t="shared" si="11"/>
        <v/>
      </c>
    </row>
    <row r="85" spans="1:8" x14ac:dyDescent="0.45">
      <c r="A85">
        <v>74</v>
      </c>
      <c r="B85" s="4">
        <f t="shared" si="7"/>
        <v>6.166666666666667</v>
      </c>
      <c r="C85">
        <f t="shared" si="10"/>
        <v>47283.982885158941</v>
      </c>
      <c r="D85" s="4">
        <f>D84+inc_amt</f>
        <v>378.0568804261988</v>
      </c>
      <c r="E85">
        <f>C85*monthly_int</f>
        <v>304.22656960399951</v>
      </c>
      <c r="F85">
        <f t="shared" si="8"/>
        <v>73.830310822199294</v>
      </c>
      <c r="G85">
        <f t="shared" si="9"/>
        <v>47210.152574336738</v>
      </c>
      <c r="H85" t="str">
        <f t="shared" si="11"/>
        <v/>
      </c>
    </row>
    <row r="86" spans="1:8" x14ac:dyDescent="0.45">
      <c r="A86">
        <v>75</v>
      </c>
      <c r="B86" s="4">
        <f t="shared" si="7"/>
        <v>6.25</v>
      </c>
      <c r="C86">
        <f t="shared" si="10"/>
        <v>47210.152574336738</v>
      </c>
      <c r="D86" s="4">
        <f>D85+inc_amt</f>
        <v>383.0568804261988</v>
      </c>
      <c r="E86">
        <f>C86*monthly_int</f>
        <v>303.75154316113856</v>
      </c>
      <c r="F86">
        <f t="shared" si="8"/>
        <v>79.305337265060245</v>
      </c>
      <c r="G86">
        <f t="shared" si="9"/>
        <v>47130.847237071677</v>
      </c>
      <c r="H86" t="str">
        <f t="shared" si="11"/>
        <v/>
      </c>
    </row>
    <row r="87" spans="1:8" x14ac:dyDescent="0.45">
      <c r="A87">
        <v>76</v>
      </c>
      <c r="B87" s="4">
        <f t="shared" si="7"/>
        <v>6.333333333333333</v>
      </c>
      <c r="C87">
        <f t="shared" si="10"/>
        <v>47130.847237071677</v>
      </c>
      <c r="D87" s="4">
        <f>D86+inc_amt</f>
        <v>388.0568804261988</v>
      </c>
      <c r="E87">
        <f>C87*monthly_int</f>
        <v>303.24129023329112</v>
      </c>
      <c r="F87">
        <f t="shared" si="8"/>
        <v>84.815590192907678</v>
      </c>
      <c r="G87">
        <f t="shared" si="9"/>
        <v>47046.031646878771</v>
      </c>
      <c r="H87" t="str">
        <f t="shared" si="11"/>
        <v/>
      </c>
    </row>
    <row r="88" spans="1:8" x14ac:dyDescent="0.45">
      <c r="A88">
        <v>77</v>
      </c>
      <c r="B88" s="4">
        <f t="shared" si="7"/>
        <v>6.416666666666667</v>
      </c>
      <c r="C88">
        <f t="shared" si="10"/>
        <v>47046.031646878771</v>
      </c>
      <c r="D88" s="4">
        <f>D87+inc_amt</f>
        <v>393.0568804261988</v>
      </c>
      <c r="E88">
        <f>C88*monthly_int</f>
        <v>302.6955841721923</v>
      </c>
      <c r="F88">
        <f t="shared" si="8"/>
        <v>90.361296254006504</v>
      </c>
      <c r="G88">
        <f t="shared" si="9"/>
        <v>46955.670350624765</v>
      </c>
      <c r="H88" t="str">
        <f t="shared" si="11"/>
        <v/>
      </c>
    </row>
    <row r="89" spans="1:8" x14ac:dyDescent="0.45">
      <c r="A89">
        <v>78</v>
      </c>
      <c r="B89" s="4">
        <f t="shared" si="7"/>
        <v>6.5</v>
      </c>
      <c r="C89">
        <f t="shared" si="10"/>
        <v>46955.670350624765</v>
      </c>
      <c r="D89" s="4">
        <f>D88+inc_amt</f>
        <v>398.0568804261988</v>
      </c>
      <c r="E89">
        <f>C89*monthly_int</f>
        <v>302.11419687131507</v>
      </c>
      <c r="F89">
        <f t="shared" si="8"/>
        <v>95.942683554883729</v>
      </c>
      <c r="G89">
        <f t="shared" si="9"/>
        <v>46859.727667069885</v>
      </c>
      <c r="H89" t="str">
        <f t="shared" si="11"/>
        <v/>
      </c>
    </row>
    <row r="90" spans="1:8" x14ac:dyDescent="0.45">
      <c r="A90">
        <v>79</v>
      </c>
      <c r="B90" s="4">
        <f t="shared" si="7"/>
        <v>6.583333333333333</v>
      </c>
      <c r="C90">
        <f t="shared" si="10"/>
        <v>46859.727667069885</v>
      </c>
      <c r="D90" s="4">
        <f>D89+inc_amt</f>
        <v>403.0568804261988</v>
      </c>
      <c r="E90">
        <f>C90*monthly_int</f>
        <v>301.49689875648846</v>
      </c>
      <c r="F90">
        <f t="shared" si="8"/>
        <v>101.55998166971034</v>
      </c>
      <c r="G90">
        <f t="shared" si="9"/>
        <v>46758.167685400178</v>
      </c>
      <c r="H90" t="str">
        <f t="shared" si="11"/>
        <v/>
      </c>
    </row>
    <row r="91" spans="1:8" x14ac:dyDescent="0.45">
      <c r="A91">
        <v>80</v>
      </c>
      <c r="B91" s="4">
        <f t="shared" si="7"/>
        <v>6.666666666666667</v>
      </c>
      <c r="C91">
        <f t="shared" si="10"/>
        <v>46758.167685400178</v>
      </c>
      <c r="D91" s="4">
        <f>D90+inc_amt</f>
        <v>408.0568804261988</v>
      </c>
      <c r="E91">
        <f>C91*monthly_int</f>
        <v>300.84345877645416</v>
      </c>
      <c r="F91">
        <f t="shared" si="8"/>
        <v>107.21342164974465</v>
      </c>
      <c r="G91">
        <f t="shared" si="9"/>
        <v>46650.954263750435</v>
      </c>
      <c r="H91" t="str">
        <f t="shared" si="11"/>
        <v/>
      </c>
    </row>
    <row r="92" spans="1:8" x14ac:dyDescent="0.45">
      <c r="A92">
        <v>81</v>
      </c>
      <c r="B92" s="4">
        <f t="shared" si="7"/>
        <v>6.75</v>
      </c>
      <c r="C92">
        <f t="shared" si="10"/>
        <v>46650.954263750435</v>
      </c>
      <c r="D92" s="4">
        <f>D91+inc_amt</f>
        <v>413.0568804261988</v>
      </c>
      <c r="E92">
        <f>C92*monthly_int</f>
        <v>300.15364439336321</v>
      </c>
      <c r="F92">
        <f t="shared" si="8"/>
        <v>112.90323603283559</v>
      </c>
      <c r="G92">
        <f t="shared" si="9"/>
        <v>46538.0510277176</v>
      </c>
      <c r="H92" t="str">
        <f t="shared" si="11"/>
        <v/>
      </c>
    </row>
    <row r="93" spans="1:8" x14ac:dyDescent="0.45">
      <c r="A93">
        <v>82</v>
      </c>
      <c r="B93" s="4">
        <f t="shared" si="7"/>
        <v>6.833333333333333</v>
      </c>
      <c r="C93">
        <f t="shared" si="10"/>
        <v>46538.0510277176</v>
      </c>
      <c r="D93" s="4">
        <f>D92+inc_amt</f>
        <v>418.0568804261988</v>
      </c>
      <c r="E93">
        <f>C93*monthly_int</f>
        <v>299.42722157321111</v>
      </c>
      <c r="F93">
        <f t="shared" si="8"/>
        <v>118.62965885298769</v>
      </c>
      <c r="G93">
        <f t="shared" si="9"/>
        <v>46419.421368864612</v>
      </c>
      <c r="H93" t="str">
        <f t="shared" si="11"/>
        <v/>
      </c>
    </row>
    <row r="94" spans="1:8" x14ac:dyDescent="0.45">
      <c r="A94">
        <v>83</v>
      </c>
      <c r="B94" s="4">
        <f t="shared" si="7"/>
        <v>6.916666666666667</v>
      </c>
      <c r="C94">
        <f t="shared" si="10"/>
        <v>46419.421368864612</v>
      </c>
      <c r="D94" s="4">
        <f>D93+inc_amt</f>
        <v>423.0568804261988</v>
      </c>
      <c r="E94">
        <f>C94*monthly_int</f>
        <v>298.66395477621154</v>
      </c>
      <c r="F94">
        <f t="shared" si="8"/>
        <v>124.39292564998726</v>
      </c>
      <c r="G94">
        <f t="shared" si="9"/>
        <v>46295.028443214622</v>
      </c>
      <c r="H94" t="str">
        <f t="shared" si="11"/>
        <v/>
      </c>
    </row>
    <row r="95" spans="1:8" x14ac:dyDescent="0.45">
      <c r="A95">
        <v>84</v>
      </c>
      <c r="B95" s="4">
        <f t="shared" si="7"/>
        <v>7</v>
      </c>
      <c r="C95">
        <f t="shared" si="10"/>
        <v>46295.028443214622</v>
      </c>
      <c r="D95" s="4">
        <f>D94+inc_amt</f>
        <v>428.0568804261988</v>
      </c>
      <c r="E95">
        <f>C95*monthly_int</f>
        <v>297.86360694710811</v>
      </c>
      <c r="F95">
        <f t="shared" si="8"/>
        <v>130.19327347909069</v>
      </c>
      <c r="G95">
        <f t="shared" si="9"/>
        <v>46164.835169735532</v>
      </c>
      <c r="H95" t="str">
        <f t="shared" si="11"/>
        <v/>
      </c>
    </row>
    <row r="96" spans="1:8" x14ac:dyDescent="0.45">
      <c r="A96">
        <v>85</v>
      </c>
      <c r="B96" s="4">
        <f t="shared" si="7"/>
        <v>7.083333333333333</v>
      </c>
      <c r="C96">
        <f t="shared" si="10"/>
        <v>46164.835169735532</v>
      </c>
      <c r="D96" s="4">
        <f>D95+inc_amt</f>
        <v>433.0568804261988</v>
      </c>
      <c r="E96">
        <f>C96*monthly_int</f>
        <v>297.02593950542371</v>
      </c>
      <c r="F96">
        <f t="shared" si="8"/>
        <v>136.03094092077509</v>
      </c>
      <c r="G96">
        <f t="shared" si="9"/>
        <v>46028.804228814755</v>
      </c>
      <c r="H96" t="str">
        <f t="shared" si="11"/>
        <v/>
      </c>
    </row>
    <row r="97" spans="1:8" x14ac:dyDescent="0.45">
      <c r="A97">
        <v>86</v>
      </c>
      <c r="B97" s="4">
        <f t="shared" si="7"/>
        <v>7.166666666666667</v>
      </c>
      <c r="C97">
        <f t="shared" si="10"/>
        <v>46028.804228814755</v>
      </c>
      <c r="D97" s="4">
        <f>D96+inc_amt</f>
        <v>438.0568804261988</v>
      </c>
      <c r="E97">
        <f>C97*monthly_int</f>
        <v>296.15071233564737</v>
      </c>
      <c r="F97">
        <f t="shared" si="8"/>
        <v>141.90616809055143</v>
      </c>
      <c r="G97">
        <f t="shared" si="9"/>
        <v>45886.898060724205</v>
      </c>
      <c r="H97" t="str">
        <f t="shared" si="11"/>
        <v/>
      </c>
    </row>
    <row r="98" spans="1:8" x14ac:dyDescent="0.45">
      <c r="A98">
        <v>87</v>
      </c>
      <c r="B98" s="4">
        <f t="shared" si="7"/>
        <v>7.25</v>
      </c>
      <c r="C98">
        <f t="shared" si="10"/>
        <v>45886.898060724205</v>
      </c>
      <c r="D98" s="4">
        <f>D97+inc_amt</f>
        <v>443.0568804261988</v>
      </c>
      <c r="E98">
        <f>C98*monthly_int</f>
        <v>295.23768377735757</v>
      </c>
      <c r="F98">
        <f t="shared" si="8"/>
        <v>147.81919664884123</v>
      </c>
      <c r="G98">
        <f t="shared" si="9"/>
        <v>45739.07886407536</v>
      </c>
      <c r="H98" t="str">
        <f t="shared" si="11"/>
        <v/>
      </c>
    </row>
    <row r="99" spans="1:8" x14ac:dyDescent="0.45">
      <c r="A99">
        <v>88</v>
      </c>
      <c r="B99" s="4">
        <f t="shared" si="7"/>
        <v>7.333333333333333</v>
      </c>
      <c r="C99">
        <f t="shared" si="10"/>
        <v>45739.07886407536</v>
      </c>
      <c r="D99" s="4">
        <f>D98+inc_amt</f>
        <v>448.0568804261988</v>
      </c>
      <c r="E99">
        <f>C99*monthly_int</f>
        <v>294.28661061528237</v>
      </c>
      <c r="F99">
        <f t="shared" si="8"/>
        <v>153.77026981091643</v>
      </c>
      <c r="G99">
        <f t="shared" si="9"/>
        <v>45585.308594264447</v>
      </c>
      <c r="H99" t="str">
        <f t="shared" si="11"/>
        <v/>
      </c>
    </row>
    <row r="100" spans="1:8" x14ac:dyDescent="0.45">
      <c r="A100">
        <v>89</v>
      </c>
      <c r="B100" s="4">
        <f t="shared" si="7"/>
        <v>7.416666666666667</v>
      </c>
      <c r="C100">
        <f t="shared" si="10"/>
        <v>45585.308594264447</v>
      </c>
      <c r="D100" s="4">
        <f>D99+inc_amt</f>
        <v>453.0568804261988</v>
      </c>
      <c r="E100">
        <f>C100*monthly_int</f>
        <v>293.29724806929562</v>
      </c>
      <c r="F100">
        <f t="shared" si="8"/>
        <v>159.75963235690318</v>
      </c>
      <c r="G100">
        <f t="shared" si="9"/>
        <v>45425.548961907545</v>
      </c>
      <c r="H100" t="str">
        <f t="shared" si="11"/>
        <v/>
      </c>
    </row>
    <row r="101" spans="1:8" x14ac:dyDescent="0.45">
      <c r="A101">
        <v>90</v>
      </c>
      <c r="B101" s="4">
        <f t="shared" si="7"/>
        <v>7.5</v>
      </c>
      <c r="C101">
        <f t="shared" si="10"/>
        <v>45425.548961907545</v>
      </c>
      <c r="D101" s="4">
        <f>D100+inc_amt</f>
        <v>458.0568804261988</v>
      </c>
      <c r="E101">
        <f>C101*monthly_int</f>
        <v>292.26934978434821</v>
      </c>
      <c r="F101">
        <f t="shared" si="8"/>
        <v>165.78753064185059</v>
      </c>
      <c r="G101">
        <f t="shared" si="9"/>
        <v>45259.761431265695</v>
      </c>
      <c r="H101" t="str">
        <f t="shared" si="11"/>
        <v/>
      </c>
    </row>
    <row r="102" spans="1:8" x14ac:dyDescent="0.45">
      <c r="A102">
        <v>91</v>
      </c>
      <c r="B102" s="4">
        <f t="shared" si="7"/>
        <v>7.583333333333333</v>
      </c>
      <c r="C102">
        <f t="shared" si="10"/>
        <v>45259.761431265695</v>
      </c>
      <c r="D102" s="4">
        <f>D101+inc_amt</f>
        <v>463.0568804261988</v>
      </c>
      <c r="E102">
        <f>C102*monthly_int</f>
        <v>291.20266782033542</v>
      </c>
      <c r="F102">
        <f t="shared" si="8"/>
        <v>171.85421260586338</v>
      </c>
      <c r="G102">
        <f t="shared" si="9"/>
        <v>45087.907218659835</v>
      </c>
      <c r="H102" t="str">
        <f t="shared" si="11"/>
        <v/>
      </c>
    </row>
    <row r="103" spans="1:8" x14ac:dyDescent="0.45">
      <c r="A103">
        <v>92</v>
      </c>
      <c r="B103" s="4">
        <f t="shared" si="7"/>
        <v>7.666666666666667</v>
      </c>
      <c r="C103">
        <f t="shared" si="10"/>
        <v>45087.907218659835</v>
      </c>
      <c r="D103" s="4">
        <f>D102+inc_amt</f>
        <v>468.0568804261988</v>
      </c>
      <c r="E103">
        <f>C103*monthly_int</f>
        <v>290.09695264189838</v>
      </c>
      <c r="F103">
        <f t="shared" si="8"/>
        <v>177.95992778430042</v>
      </c>
      <c r="G103">
        <f t="shared" si="9"/>
        <v>44909.947290875534</v>
      </c>
      <c r="H103" t="str">
        <f t="shared" si="11"/>
        <v/>
      </c>
    </row>
    <row r="104" spans="1:8" x14ac:dyDescent="0.45">
      <c r="A104">
        <v>93</v>
      </c>
      <c r="B104" s="4">
        <f t="shared" si="7"/>
        <v>7.75</v>
      </c>
      <c r="C104">
        <f t="shared" si="10"/>
        <v>44909.947290875534</v>
      </c>
      <c r="D104" s="4">
        <f>D103+inc_amt</f>
        <v>473.0568804261988</v>
      </c>
      <c r="E104">
        <f>C104*monthly_int</f>
        <v>288.95195310816018</v>
      </c>
      <c r="F104">
        <f t="shared" si="8"/>
        <v>184.10492731803862</v>
      </c>
      <c r="G104">
        <f t="shared" si="9"/>
        <v>44725.842363557495</v>
      </c>
      <c r="H104" t="str">
        <f t="shared" si="11"/>
        <v/>
      </c>
    </row>
    <row r="105" spans="1:8" x14ac:dyDescent="0.45">
      <c r="A105">
        <v>94</v>
      </c>
      <c r="B105" s="4">
        <f t="shared" si="7"/>
        <v>7.833333333333333</v>
      </c>
      <c r="C105">
        <f t="shared" si="10"/>
        <v>44725.842363557495</v>
      </c>
      <c r="D105" s="4">
        <f>D104+inc_amt</f>
        <v>478.0568804261988</v>
      </c>
      <c r="E105">
        <f>C105*monthly_int</f>
        <v>287.76741646239589</v>
      </c>
      <c r="F105">
        <f t="shared" si="8"/>
        <v>190.28946396380292</v>
      </c>
      <c r="G105">
        <f t="shared" si="9"/>
        <v>44535.552899593691</v>
      </c>
      <c r="H105" t="str">
        <f t="shared" si="11"/>
        <v/>
      </c>
    </row>
    <row r="106" spans="1:8" x14ac:dyDescent="0.45">
      <c r="A106">
        <v>95</v>
      </c>
      <c r="B106" s="4">
        <f t="shared" si="7"/>
        <v>7.916666666666667</v>
      </c>
      <c r="C106">
        <f t="shared" si="10"/>
        <v>44535.552899593691</v>
      </c>
      <c r="D106" s="4">
        <f>D105+inc_amt</f>
        <v>483.0568804261988</v>
      </c>
      <c r="E106">
        <f>C106*monthly_int</f>
        <v>286.54308832163639</v>
      </c>
      <c r="F106">
        <f t="shared" si="8"/>
        <v>196.51379210456241</v>
      </c>
      <c r="G106">
        <f t="shared" si="9"/>
        <v>44339.03910748913</v>
      </c>
      <c r="H106" t="str">
        <f t="shared" si="11"/>
        <v/>
      </c>
    </row>
    <row r="107" spans="1:8" x14ac:dyDescent="0.45">
      <c r="A107">
        <v>96</v>
      </c>
      <c r="B107" s="4">
        <f t="shared" si="7"/>
        <v>8</v>
      </c>
      <c r="C107">
        <f t="shared" si="10"/>
        <v>44339.03910748913</v>
      </c>
      <c r="D107" s="4">
        <f>D106+inc_amt</f>
        <v>488.0568804261988</v>
      </c>
      <c r="E107">
        <f>C107*monthly_int</f>
        <v>285.27871266620468</v>
      </c>
      <c r="F107">
        <f t="shared" si="8"/>
        <v>202.77816775999412</v>
      </c>
      <c r="G107">
        <f t="shared" si="9"/>
        <v>44136.260939729138</v>
      </c>
      <c r="H107" t="str">
        <f t="shared" si="11"/>
        <v/>
      </c>
    </row>
    <row r="108" spans="1:8" x14ac:dyDescent="0.45">
      <c r="A108">
        <v>97</v>
      </c>
      <c r="B108" s="4">
        <f t="shared" si="7"/>
        <v>8.0833333333333339</v>
      </c>
      <c r="C108">
        <f t="shared" si="10"/>
        <v>44136.260939729138</v>
      </c>
      <c r="D108" s="4">
        <f>D107+inc_amt</f>
        <v>493.0568804261988</v>
      </c>
      <c r="E108">
        <f>C108*monthly_int</f>
        <v>283.97403182918555</v>
      </c>
      <c r="F108">
        <f t="shared" si="8"/>
        <v>209.08284859701325</v>
      </c>
      <c r="G108">
        <f t="shared" si="9"/>
        <v>43927.178091132126</v>
      </c>
      <c r="H108" t="str">
        <f t="shared" si="11"/>
        <v/>
      </c>
    </row>
    <row r="109" spans="1:8" x14ac:dyDescent="0.45">
      <c r="A109">
        <v>98</v>
      </c>
      <c r="B109" s="4">
        <f t="shared" si="7"/>
        <v>8.1666666666666661</v>
      </c>
      <c r="C109">
        <f t="shared" si="10"/>
        <v>43927.178091132126</v>
      </c>
      <c r="D109" s="4">
        <f>D108+inc_amt</f>
        <v>498.0568804261988</v>
      </c>
      <c r="E109">
        <f>C109*monthly_int</f>
        <v>282.62878648582711</v>
      </c>
      <c r="F109">
        <f t="shared" si="8"/>
        <v>215.4280939403717</v>
      </c>
      <c r="G109">
        <f t="shared" si="9"/>
        <v>43711.749997191757</v>
      </c>
      <c r="H109" t="str">
        <f t="shared" si="11"/>
        <v/>
      </c>
    </row>
    <row r="110" spans="1:8" x14ac:dyDescent="0.45">
      <c r="A110">
        <v>99</v>
      </c>
      <c r="B110" s="4">
        <f t="shared" si="7"/>
        <v>8.25</v>
      </c>
      <c r="C110">
        <f t="shared" si="10"/>
        <v>43711.749997191757</v>
      </c>
      <c r="D110" s="4">
        <f>D109+inc_amt</f>
        <v>503.0568804261988</v>
      </c>
      <c r="E110">
        <f>C110*monthly_int</f>
        <v>281.24271564287415</v>
      </c>
      <c r="F110">
        <f t="shared" si="8"/>
        <v>221.81416478332466</v>
      </c>
      <c r="G110">
        <f t="shared" si="9"/>
        <v>43489.935832408431</v>
      </c>
      <c r="H110" t="str">
        <f t="shared" si="11"/>
        <v/>
      </c>
    </row>
    <row r="111" spans="1:8" x14ac:dyDescent="0.45">
      <c r="A111">
        <v>100</v>
      </c>
      <c r="B111" s="4">
        <f t="shared" si="7"/>
        <v>8.3333333333333339</v>
      </c>
      <c r="C111">
        <f t="shared" si="10"/>
        <v>43489.935832408431</v>
      </c>
      <c r="D111" s="4">
        <f>D110+inc_amt</f>
        <v>508.0568804261988</v>
      </c>
      <c r="E111">
        <f>C111*monthly_int</f>
        <v>279.81555662783296</v>
      </c>
      <c r="F111">
        <f t="shared" si="8"/>
        <v>228.24132379836584</v>
      </c>
      <c r="G111">
        <f t="shared" si="9"/>
        <v>43261.694508610068</v>
      </c>
      <c r="H111" t="str">
        <f t="shared" si="11"/>
        <v/>
      </c>
    </row>
    <row r="112" spans="1:8" x14ac:dyDescent="0.45">
      <c r="A112">
        <v>101</v>
      </c>
      <c r="B112" s="4">
        <f t="shared" si="7"/>
        <v>8.4166666666666661</v>
      </c>
      <c r="C112">
        <f t="shared" si="10"/>
        <v>43261.694508610068</v>
      </c>
      <c r="D112" s="4">
        <f>D111+inc_amt</f>
        <v>513.05688042619886</v>
      </c>
      <c r="E112">
        <f>C112*monthly_int</f>
        <v>278.34704507816724</v>
      </c>
      <c r="F112">
        <f t="shared" si="8"/>
        <v>234.70983534803162</v>
      </c>
      <c r="G112">
        <f t="shared" si="9"/>
        <v>43026.984673262035</v>
      </c>
      <c r="H112" t="str">
        <f t="shared" si="11"/>
        <v/>
      </c>
    </row>
    <row r="113" spans="1:8" x14ac:dyDescent="0.45">
      <c r="A113">
        <v>102</v>
      </c>
      <c r="B113" s="4">
        <f t="shared" si="7"/>
        <v>8.5</v>
      </c>
      <c r="C113">
        <f t="shared" si="10"/>
        <v>43026.984673262035</v>
      </c>
      <c r="D113" s="4">
        <f>D112+inc_amt</f>
        <v>518.05688042619886</v>
      </c>
      <c r="E113">
        <f>C113*monthly_int</f>
        <v>276.83691493042403</v>
      </c>
      <c r="F113">
        <f t="shared" si="8"/>
        <v>241.21996549577483</v>
      </c>
      <c r="G113">
        <f t="shared" si="9"/>
        <v>42785.764707766262</v>
      </c>
      <c r="H113" t="str">
        <f t="shared" si="11"/>
        <v/>
      </c>
    </row>
    <row r="114" spans="1:8" x14ac:dyDescent="0.45">
      <c r="A114">
        <v>103</v>
      </c>
      <c r="B114" s="4">
        <f t="shared" si="7"/>
        <v>8.5833333333333339</v>
      </c>
      <c r="C114">
        <f t="shared" si="10"/>
        <v>42785.764707766262</v>
      </c>
      <c r="D114" s="4">
        <f>D113+inc_amt</f>
        <v>523.05688042619886</v>
      </c>
      <c r="E114">
        <f>C114*monthly_int</f>
        <v>275.28489840929024</v>
      </c>
      <c r="F114">
        <f t="shared" si="8"/>
        <v>247.77198201690862</v>
      </c>
      <c r="G114">
        <f t="shared" si="9"/>
        <v>42537.992725749355</v>
      </c>
      <c r="H114" t="str">
        <f t="shared" si="11"/>
        <v/>
      </c>
    </row>
    <row r="115" spans="1:8" x14ac:dyDescent="0.45">
      <c r="A115">
        <v>104</v>
      </c>
      <c r="B115" s="4">
        <f t="shared" si="7"/>
        <v>8.6666666666666661</v>
      </c>
      <c r="C115">
        <f t="shared" si="10"/>
        <v>42537.992725749355</v>
      </c>
      <c r="D115" s="4">
        <f>D114+inc_amt</f>
        <v>528.05688042619886</v>
      </c>
      <c r="E115">
        <f>C115*monthly_int</f>
        <v>273.69072601657825</v>
      </c>
      <c r="F115">
        <f t="shared" si="8"/>
        <v>254.36615440962061</v>
      </c>
      <c r="G115">
        <f t="shared" si="9"/>
        <v>42283.626571339737</v>
      </c>
      <c r="H115" t="str">
        <f t="shared" si="11"/>
        <v/>
      </c>
    </row>
    <row r="116" spans="1:8" x14ac:dyDescent="0.45">
      <c r="A116">
        <v>105</v>
      </c>
      <c r="B116" s="4">
        <f t="shared" si="7"/>
        <v>8.75</v>
      </c>
      <c r="C116">
        <f t="shared" si="10"/>
        <v>42283.626571339737</v>
      </c>
      <c r="D116" s="4">
        <f>D115+inc_amt</f>
        <v>533.05688042619886</v>
      </c>
      <c r="E116">
        <f>C116*monthly_int</f>
        <v>272.05412652014098</v>
      </c>
      <c r="F116">
        <f t="shared" si="8"/>
        <v>261.00275390605788</v>
      </c>
      <c r="G116">
        <f t="shared" si="9"/>
        <v>42022.623817433676</v>
      </c>
      <c r="H116" t="str">
        <f t="shared" si="11"/>
        <v/>
      </c>
    </row>
    <row r="117" spans="1:8" x14ac:dyDescent="0.45">
      <c r="A117">
        <v>106</v>
      </c>
      <c r="B117" s="4">
        <f t="shared" si="7"/>
        <v>8.8333333333333339</v>
      </c>
      <c r="C117">
        <f t="shared" si="10"/>
        <v>42022.623817433676</v>
      </c>
      <c r="D117" s="4">
        <f>D116+inc_amt</f>
        <v>538.05688042619886</v>
      </c>
      <c r="E117">
        <f>C117*monthly_int</f>
        <v>270.37482694271557</v>
      </c>
      <c r="F117">
        <f t="shared" si="8"/>
        <v>267.68205348348329</v>
      </c>
      <c r="G117">
        <f t="shared" si="9"/>
        <v>41754.941763950192</v>
      </c>
      <c r="H117" t="str">
        <f t="shared" si="11"/>
        <v/>
      </c>
    </row>
    <row r="118" spans="1:8" x14ac:dyDescent="0.45">
      <c r="A118">
        <v>107</v>
      </c>
      <c r="B118" s="4">
        <f t="shared" si="7"/>
        <v>8.9166666666666661</v>
      </c>
      <c r="C118">
        <f t="shared" si="10"/>
        <v>41754.941763950192</v>
      </c>
      <c r="D118" s="4">
        <f>D117+inc_amt</f>
        <v>543.05688042619886</v>
      </c>
      <c r="E118">
        <f>C118*monthly_int</f>
        <v>268.6525525506953</v>
      </c>
      <c r="F118">
        <f t="shared" si="8"/>
        <v>274.40432787550355</v>
      </c>
      <c r="G118">
        <f t="shared" si="9"/>
        <v>41480.537436074686</v>
      </c>
      <c r="H118" t="str">
        <f t="shared" si="11"/>
        <v/>
      </c>
    </row>
    <row r="119" spans="1:8" x14ac:dyDescent="0.45">
      <c r="A119">
        <v>108</v>
      </c>
      <c r="B119" s="4">
        <f t="shared" si="7"/>
        <v>9</v>
      </c>
      <c r="C119">
        <f t="shared" si="10"/>
        <v>41480.537436074686</v>
      </c>
      <c r="D119" s="4">
        <f>D118+inc_amt</f>
        <v>548.05688042619886</v>
      </c>
      <c r="E119">
        <f>C119*monthly_int</f>
        <v>266.88702684282902</v>
      </c>
      <c r="F119">
        <f t="shared" si="8"/>
        <v>281.16985358336984</v>
      </c>
      <c r="G119">
        <f t="shared" si="9"/>
        <v>41199.367582491315</v>
      </c>
      <c r="H119" t="str">
        <f t="shared" si="11"/>
        <v/>
      </c>
    </row>
    <row r="120" spans="1:8" x14ac:dyDescent="0.45">
      <c r="A120">
        <v>109</v>
      </c>
      <c r="B120" s="4">
        <f t="shared" si="7"/>
        <v>9.0833333333333339</v>
      </c>
      <c r="C120">
        <f t="shared" si="10"/>
        <v>41199.367582491315</v>
      </c>
      <c r="D120" s="4">
        <f>D119+inc_amt</f>
        <v>553.05688042619886</v>
      </c>
      <c r="E120">
        <f>C120*monthly_int</f>
        <v>265.07797153884837</v>
      </c>
      <c r="F120">
        <f t="shared" si="8"/>
        <v>287.97890888735049</v>
      </c>
      <c r="G120">
        <f t="shared" si="9"/>
        <v>40911.388673603964</v>
      </c>
      <c r="H120" t="str">
        <f t="shared" si="11"/>
        <v/>
      </c>
    </row>
    <row r="121" spans="1:8" x14ac:dyDescent="0.45">
      <c r="A121">
        <v>110</v>
      </c>
      <c r="B121" s="4">
        <f t="shared" si="7"/>
        <v>9.1666666666666661</v>
      </c>
      <c r="C121">
        <f t="shared" si="10"/>
        <v>40911.388673603964</v>
      </c>
      <c r="D121" s="4">
        <f>D120+inc_amt</f>
        <v>558.05688042619886</v>
      </c>
      <c r="E121">
        <f>C121*monthly_int</f>
        <v>263.2251065680212</v>
      </c>
      <c r="F121">
        <f t="shared" si="8"/>
        <v>294.83177385817766</v>
      </c>
      <c r="G121">
        <f t="shared" si="9"/>
        <v>40616.556899745789</v>
      </c>
      <c r="H121" t="str">
        <f t="shared" si="11"/>
        <v/>
      </c>
    </row>
    <row r="122" spans="1:8" x14ac:dyDescent="0.45">
      <c r="A122">
        <v>111</v>
      </c>
      <c r="B122" s="4">
        <f t="shared" si="7"/>
        <v>9.25</v>
      </c>
      <c r="C122">
        <f t="shared" si="10"/>
        <v>40616.556899745789</v>
      </c>
      <c r="D122" s="4">
        <f>D121+inc_amt</f>
        <v>563.05688042619886</v>
      </c>
      <c r="E122">
        <f>C122*monthly_int</f>
        <v>261.328150057632</v>
      </c>
      <c r="F122">
        <f t="shared" si="8"/>
        <v>301.72873036856686</v>
      </c>
      <c r="G122">
        <f t="shared" si="9"/>
        <v>40314.828169377222</v>
      </c>
      <c r="H122" t="str">
        <f t="shared" si="11"/>
        <v/>
      </c>
    </row>
    <row r="123" spans="1:8" x14ac:dyDescent="0.45">
      <c r="A123">
        <v>112</v>
      </c>
      <c r="B123" s="4">
        <f t="shared" si="7"/>
        <v>9.3333333333333339</v>
      </c>
      <c r="C123">
        <f t="shared" si="10"/>
        <v>40314.828169377222</v>
      </c>
      <c r="D123" s="4">
        <f>D122+inc_amt</f>
        <v>568.05688042619886</v>
      </c>
      <c r="E123">
        <f>C123*monthly_int</f>
        <v>259.38681832138752</v>
      </c>
      <c r="F123">
        <f t="shared" si="8"/>
        <v>308.67006210481134</v>
      </c>
      <c r="G123">
        <f t="shared" si="9"/>
        <v>40006.158107272408</v>
      </c>
      <c r="H123" t="str">
        <f t="shared" si="11"/>
        <v/>
      </c>
    </row>
    <row r="124" spans="1:8" x14ac:dyDescent="0.45">
      <c r="A124">
        <v>113</v>
      </c>
      <c r="B124" s="4">
        <f t="shared" si="7"/>
        <v>9.4166666666666661</v>
      </c>
      <c r="C124">
        <f t="shared" si="10"/>
        <v>40006.158107272408</v>
      </c>
      <c r="D124" s="4">
        <f>D123+inc_amt</f>
        <v>573.05688042619886</v>
      </c>
      <c r="E124">
        <f>C124*monthly_int</f>
        <v>257.40082584774854</v>
      </c>
      <c r="F124">
        <f t="shared" si="8"/>
        <v>315.65605457845032</v>
      </c>
      <c r="G124">
        <f t="shared" si="9"/>
        <v>39690.502052693955</v>
      </c>
      <c r="H124" t="str">
        <f t="shared" si="11"/>
        <v/>
      </c>
    </row>
    <row r="125" spans="1:8" x14ac:dyDescent="0.45">
      <c r="A125">
        <v>114</v>
      </c>
      <c r="B125" s="4">
        <f t="shared" si="7"/>
        <v>9.5</v>
      </c>
      <c r="C125">
        <f t="shared" si="10"/>
        <v>39690.502052693955</v>
      </c>
      <c r="D125" s="4">
        <f>D124+inc_amt</f>
        <v>578.05688042619886</v>
      </c>
      <c r="E125">
        <f>C125*monthly_int</f>
        <v>255.36988528818586</v>
      </c>
      <c r="F125">
        <f t="shared" si="8"/>
        <v>322.686995138013</v>
      </c>
      <c r="G125">
        <f t="shared" si="9"/>
        <v>39367.815057555941</v>
      </c>
      <c r="H125" t="str">
        <f t="shared" si="11"/>
        <v/>
      </c>
    </row>
    <row r="126" spans="1:8" x14ac:dyDescent="0.45">
      <c r="A126">
        <v>115</v>
      </c>
      <c r="B126" s="4">
        <f t="shared" si="7"/>
        <v>9.5833333333333339</v>
      </c>
      <c r="C126">
        <f t="shared" si="10"/>
        <v>39367.815057555941</v>
      </c>
      <c r="D126" s="4">
        <f>D125+inc_amt</f>
        <v>583.05688042619886</v>
      </c>
      <c r="E126">
        <f>C126*monthly_int</f>
        <v>253.29370744536135</v>
      </c>
      <c r="F126">
        <f t="shared" si="8"/>
        <v>329.76317298083751</v>
      </c>
      <c r="G126">
        <f t="shared" si="9"/>
        <v>39038.051884575107</v>
      </c>
      <c r="H126" t="str">
        <f t="shared" si="11"/>
        <v/>
      </c>
    </row>
    <row r="127" spans="1:8" x14ac:dyDescent="0.45">
      <c r="A127">
        <v>116</v>
      </c>
      <c r="B127" s="4">
        <f t="shared" si="7"/>
        <v>9.6666666666666661</v>
      </c>
      <c r="C127">
        <f t="shared" si="10"/>
        <v>39038.051884575107</v>
      </c>
      <c r="D127" s="4">
        <f>D126+inc_amt</f>
        <v>588.05688042619886</v>
      </c>
      <c r="E127">
        <f>C127*monthly_int</f>
        <v>251.1720012612324</v>
      </c>
      <c r="F127">
        <f t="shared" si="8"/>
        <v>336.88487916496649</v>
      </c>
      <c r="G127">
        <f t="shared" si="9"/>
        <v>38701.167005410141</v>
      </c>
      <c r="H127" t="str">
        <f t="shared" si="11"/>
        <v/>
      </c>
    </row>
    <row r="128" spans="1:8" x14ac:dyDescent="0.45">
      <c r="A128">
        <v>117</v>
      </c>
      <c r="B128" s="4">
        <f t="shared" si="7"/>
        <v>9.75</v>
      </c>
      <c r="C128">
        <f t="shared" si="10"/>
        <v>38701.167005410141</v>
      </c>
      <c r="D128" s="4">
        <f>D127+inc_amt</f>
        <v>593.05688042619886</v>
      </c>
      <c r="E128">
        <f>C128*monthly_int</f>
        <v>249.00447380508015</v>
      </c>
      <c r="F128">
        <f t="shared" si="8"/>
        <v>344.05240662111873</v>
      </c>
      <c r="G128">
        <f t="shared" si="9"/>
        <v>38357.11459878902</v>
      </c>
      <c r="H128" t="str">
        <f t="shared" si="11"/>
        <v/>
      </c>
    </row>
    <row r="129" spans="1:8" x14ac:dyDescent="0.45">
      <c r="A129">
        <v>118</v>
      </c>
      <c r="B129" s="4">
        <f t="shared" si="7"/>
        <v>9.8333333333333339</v>
      </c>
      <c r="C129">
        <f t="shared" si="10"/>
        <v>38357.11459878902</v>
      </c>
      <c r="D129" s="4">
        <f>D128+inc_amt</f>
        <v>598.05688042619886</v>
      </c>
      <c r="E129">
        <f>C129*monthly_int</f>
        <v>246.79083026146068</v>
      </c>
      <c r="F129">
        <f t="shared" si="8"/>
        <v>351.2660501647382</v>
      </c>
      <c r="G129">
        <f t="shared" si="9"/>
        <v>38005.848548624279</v>
      </c>
      <c r="H129" t="str">
        <f t="shared" si="11"/>
        <v/>
      </c>
    </row>
    <row r="130" spans="1:8" x14ac:dyDescent="0.45">
      <c r="A130">
        <v>119</v>
      </c>
      <c r="B130" s="4">
        <f t="shared" si="7"/>
        <v>9.9166666666666661</v>
      </c>
      <c r="C130">
        <f t="shared" si="10"/>
        <v>38005.848548624279</v>
      </c>
      <c r="D130" s="4">
        <f>D129+inc_amt</f>
        <v>603.05688042619886</v>
      </c>
      <c r="E130">
        <f>C130*monthly_int</f>
        <v>244.53077391807878</v>
      </c>
      <c r="F130">
        <f t="shared" si="8"/>
        <v>358.52610650812005</v>
      </c>
      <c r="G130">
        <f t="shared" si="9"/>
        <v>37647.322442116158</v>
      </c>
      <c r="H130" t="str">
        <f t="shared" si="11"/>
        <v/>
      </c>
    </row>
    <row r="131" spans="1:8" x14ac:dyDescent="0.45">
      <c r="A131">
        <v>120</v>
      </c>
      <c r="B131" s="4">
        <f t="shared" si="7"/>
        <v>10</v>
      </c>
      <c r="C131">
        <f t="shared" si="10"/>
        <v>37647.322442116158</v>
      </c>
      <c r="D131" s="4">
        <f>D130+inc_amt</f>
        <v>608.05688042619886</v>
      </c>
      <c r="E131">
        <f>C131*monthly_int</f>
        <v>242.22400615358322</v>
      </c>
      <c r="F131">
        <f t="shared" si="8"/>
        <v>365.83287427261564</v>
      </c>
      <c r="G131">
        <f t="shared" si="9"/>
        <v>37281.489567843542</v>
      </c>
      <c r="H131" t="str">
        <f t="shared" si="11"/>
        <v/>
      </c>
    </row>
    <row r="132" spans="1:8" x14ac:dyDescent="0.45">
      <c r="A132">
        <v>121</v>
      </c>
      <c r="B132" s="4">
        <f t="shared" si="7"/>
        <v>10.083333333333334</v>
      </c>
      <c r="C132">
        <f t="shared" si="10"/>
        <v>37281.489567843542</v>
      </c>
      <c r="D132" s="4">
        <f>D131+inc_amt</f>
        <v>613.05688042619886</v>
      </c>
      <c r="E132">
        <f>C132*monthly_int</f>
        <v>239.87022642528413</v>
      </c>
      <c r="F132">
        <f t="shared" si="8"/>
        <v>373.1866540009147</v>
      </c>
      <c r="G132">
        <f t="shared" si="9"/>
        <v>36908.302913842628</v>
      </c>
      <c r="H132" t="str">
        <f t="shared" si="11"/>
        <v/>
      </c>
    </row>
    <row r="133" spans="1:8" x14ac:dyDescent="0.45">
      <c r="A133">
        <v>122</v>
      </c>
      <c r="B133" s="4">
        <f t="shared" si="7"/>
        <v>10.166666666666666</v>
      </c>
      <c r="C133">
        <f t="shared" si="10"/>
        <v>36908.302913842628</v>
      </c>
      <c r="D133" s="4">
        <f>D132+inc_amt</f>
        <v>618.05688042619886</v>
      </c>
      <c r="E133">
        <f>C133*monthly_int</f>
        <v>237.4691322567908</v>
      </c>
      <c r="F133">
        <f t="shared" si="8"/>
        <v>380.58774816940809</v>
      </c>
      <c r="G133">
        <f t="shared" si="9"/>
        <v>36527.715165673217</v>
      </c>
      <c r="H133" t="str">
        <f t="shared" si="11"/>
        <v/>
      </c>
    </row>
    <row r="134" spans="1:8" x14ac:dyDescent="0.45">
      <c r="A134">
        <v>123</v>
      </c>
      <c r="B134" s="4">
        <f t="shared" si="7"/>
        <v>10.25</v>
      </c>
      <c r="C134">
        <f t="shared" si="10"/>
        <v>36527.715165673217</v>
      </c>
      <c r="D134" s="4">
        <f>D133+inc_amt</f>
        <v>623.05688042619886</v>
      </c>
      <c r="E134">
        <f>C134*monthly_int</f>
        <v>235.02041922557041</v>
      </c>
      <c r="F134">
        <f t="shared" si="8"/>
        <v>388.03646120062842</v>
      </c>
      <c r="G134">
        <f t="shared" si="9"/>
        <v>36139.678704472586</v>
      </c>
      <c r="H134" t="str">
        <f t="shared" si="11"/>
        <v/>
      </c>
    </row>
    <row r="135" spans="1:8" x14ac:dyDescent="0.45">
      <c r="A135">
        <v>124</v>
      </c>
      <c r="B135" s="4">
        <f t="shared" si="7"/>
        <v>10.333333333333334</v>
      </c>
      <c r="C135">
        <f t="shared" si="10"/>
        <v>36139.678704472586</v>
      </c>
      <c r="D135" s="4">
        <f>D134+inc_amt</f>
        <v>628.05688042619886</v>
      </c>
      <c r="E135">
        <f>C135*monthly_int</f>
        <v>232.52378095042639</v>
      </c>
      <c r="F135">
        <f t="shared" si="8"/>
        <v>395.53309947577247</v>
      </c>
      <c r="G135">
        <f t="shared" si="9"/>
        <v>35744.145604996811</v>
      </c>
      <c r="H135" t="str">
        <f t="shared" si="11"/>
        <v/>
      </c>
    </row>
    <row r="136" spans="1:8" x14ac:dyDescent="0.45">
      <c r="A136">
        <v>125</v>
      </c>
      <c r="B136" s="4">
        <f t="shared" si="7"/>
        <v>10.416666666666666</v>
      </c>
      <c r="C136">
        <f t="shared" si="10"/>
        <v>35744.145604996811</v>
      </c>
      <c r="D136" s="4">
        <f>D135+inc_amt</f>
        <v>633.05688042619886</v>
      </c>
      <c r="E136">
        <f>C136*monthly_int</f>
        <v>229.97890907889627</v>
      </c>
      <c r="F136">
        <f t="shared" si="8"/>
        <v>403.07797134730259</v>
      </c>
      <c r="G136">
        <f t="shared" si="9"/>
        <v>35341.067633649509</v>
      </c>
      <c r="H136" t="str">
        <f t="shared" si="11"/>
        <v/>
      </c>
    </row>
    <row r="137" spans="1:8" x14ac:dyDescent="0.45">
      <c r="A137">
        <v>126</v>
      </c>
      <c r="B137" s="4">
        <f t="shared" si="7"/>
        <v>10.5</v>
      </c>
      <c r="C137">
        <f t="shared" si="10"/>
        <v>35341.067633649509</v>
      </c>
      <c r="D137" s="4">
        <f>D136+inc_amt</f>
        <v>638.05688042619886</v>
      </c>
      <c r="E137">
        <f>C137*monthly_int</f>
        <v>227.38549327456863</v>
      </c>
      <c r="F137">
        <f t="shared" si="8"/>
        <v>410.67138715163026</v>
      </c>
      <c r="G137">
        <f t="shared" si="9"/>
        <v>34930.396246497876</v>
      </c>
      <c r="H137" t="str">
        <f t="shared" si="11"/>
        <v/>
      </c>
    </row>
    <row r="138" spans="1:8" x14ac:dyDescent="0.45">
      <c r="A138">
        <v>127</v>
      </c>
      <c r="B138" s="4">
        <f t="shared" si="7"/>
        <v>10.583333333333334</v>
      </c>
      <c r="C138">
        <f t="shared" si="10"/>
        <v>34930.396246497876</v>
      </c>
      <c r="D138" s="4">
        <f>D137+inc_amt</f>
        <v>643.05688042619886</v>
      </c>
      <c r="E138">
        <f>C138*monthly_int</f>
        <v>224.74322120431813</v>
      </c>
      <c r="F138">
        <f t="shared" si="8"/>
        <v>418.3136592218807</v>
      </c>
      <c r="G138">
        <f t="shared" si="9"/>
        <v>34512.082587275996</v>
      </c>
      <c r="H138" t="str">
        <f t="shared" si="11"/>
        <v/>
      </c>
    </row>
    <row r="139" spans="1:8" x14ac:dyDescent="0.45">
      <c r="A139">
        <v>128</v>
      </c>
      <c r="B139" s="4">
        <f t="shared" si="7"/>
        <v>10.666666666666666</v>
      </c>
      <c r="C139">
        <f t="shared" si="10"/>
        <v>34512.082587275996</v>
      </c>
      <c r="D139" s="4">
        <f>D138+inc_amt</f>
        <v>648.05688042619886</v>
      </c>
      <c r="E139">
        <f>C139*monthly_int</f>
        <v>222.05177852545884</v>
      </c>
      <c r="F139">
        <f t="shared" si="8"/>
        <v>426.00510190073999</v>
      </c>
      <c r="G139">
        <f t="shared" si="9"/>
        <v>34086.077485375259</v>
      </c>
      <c r="H139" t="str">
        <f t="shared" si="11"/>
        <v/>
      </c>
    </row>
    <row r="140" spans="1:8" x14ac:dyDescent="0.45">
      <c r="A140">
        <v>129</v>
      </c>
      <c r="B140" s="4">
        <f t="shared" si="7"/>
        <v>10.75</v>
      </c>
      <c r="C140">
        <f t="shared" si="10"/>
        <v>34086.077485375259</v>
      </c>
      <c r="D140" s="4">
        <f>D139+inc_amt</f>
        <v>653.05688042619886</v>
      </c>
      <c r="E140">
        <f>C140*monthly_int</f>
        <v>219.31084887281443</v>
      </c>
      <c r="F140">
        <f t="shared" si="8"/>
        <v>433.74603155338446</v>
      </c>
      <c r="G140">
        <f t="shared" si="9"/>
        <v>33652.331453821876</v>
      </c>
      <c r="H140" t="str">
        <f t="shared" si="11"/>
        <v/>
      </c>
    </row>
    <row r="141" spans="1:8" x14ac:dyDescent="0.45">
      <c r="A141">
        <v>130</v>
      </c>
      <c r="B141" s="4">
        <f t="shared" ref="B141:B191" si="12">A141/12</f>
        <v>10.833333333333334</v>
      </c>
      <c r="C141">
        <f t="shared" si="10"/>
        <v>33652.331453821876</v>
      </c>
      <c r="D141" s="4">
        <f>D140+inc_amt</f>
        <v>658.05688042619886</v>
      </c>
      <c r="E141">
        <f>C141*monthly_int</f>
        <v>216.52011384570545</v>
      </c>
      <c r="F141">
        <f t="shared" ref="F141:F191" si="13">D141-E141</f>
        <v>441.53676658049341</v>
      </c>
      <c r="G141">
        <f t="shared" ref="G141:G191" si="14">C141-F141</f>
        <v>33210.794687241381</v>
      </c>
      <c r="H141" t="str">
        <f t="shared" si="11"/>
        <v/>
      </c>
    </row>
    <row r="142" spans="1:8" x14ac:dyDescent="0.45">
      <c r="A142">
        <v>131</v>
      </c>
      <c r="B142" s="4">
        <f t="shared" si="12"/>
        <v>10.916666666666666</v>
      </c>
      <c r="C142">
        <f t="shared" ref="C142:C191" si="15">G141</f>
        <v>33210.794687241381</v>
      </c>
      <c r="D142" s="4">
        <f>D141+inc_amt</f>
        <v>663.05688042619886</v>
      </c>
      <c r="E142">
        <f>C142*monthly_int</f>
        <v>213.67925299485302</v>
      </c>
      <c r="F142">
        <f t="shared" si="13"/>
        <v>449.37762743134584</v>
      </c>
      <c r="G142">
        <f t="shared" si="14"/>
        <v>32761.417059810035</v>
      </c>
      <c r="H142" t="str">
        <f t="shared" ref="H142:H191" si="16">IF(AND(G142&lt;15000,G141&gt;15000),A142,"")</f>
        <v/>
      </c>
    </row>
    <row r="143" spans="1:8" x14ac:dyDescent="0.45">
      <c r="A143">
        <v>132</v>
      </c>
      <c r="B143" s="4">
        <f t="shared" si="12"/>
        <v>11</v>
      </c>
      <c r="C143">
        <f t="shared" si="15"/>
        <v>32761.417059810035</v>
      </c>
      <c r="D143" s="4">
        <f>D142+inc_amt</f>
        <v>668.05688042619886</v>
      </c>
      <c r="E143">
        <f>C143*monthly_int</f>
        <v>210.78794380919783</v>
      </c>
      <c r="F143">
        <f t="shared" si="13"/>
        <v>457.26893661700103</v>
      </c>
      <c r="G143">
        <f t="shared" si="14"/>
        <v>32304.148123193034</v>
      </c>
      <c r="H143" t="str">
        <f t="shared" si="16"/>
        <v/>
      </c>
    </row>
    <row r="144" spans="1:8" x14ac:dyDescent="0.45">
      <c r="A144">
        <v>133</v>
      </c>
      <c r="B144" s="4">
        <f t="shared" si="12"/>
        <v>11.083333333333334</v>
      </c>
      <c r="C144">
        <f t="shared" si="15"/>
        <v>32304.148123193034</v>
      </c>
      <c r="D144" s="4">
        <f>D143+inc_amt</f>
        <v>673.05688042619886</v>
      </c>
      <c r="E144">
        <f>C144*monthly_int</f>
        <v>207.84586170263478</v>
      </c>
      <c r="F144">
        <f t="shared" si="13"/>
        <v>465.21101872356405</v>
      </c>
      <c r="G144">
        <f t="shared" si="14"/>
        <v>31838.937104469471</v>
      </c>
      <c r="H144" t="str">
        <f t="shared" si="16"/>
        <v/>
      </c>
    </row>
    <row r="145" spans="1:8" x14ac:dyDescent="0.45">
      <c r="A145">
        <v>134</v>
      </c>
      <c r="B145" s="4">
        <f t="shared" si="12"/>
        <v>11.166666666666666</v>
      </c>
      <c r="C145">
        <f t="shared" si="15"/>
        <v>31838.937104469471</v>
      </c>
      <c r="D145" s="4">
        <f>D144+inc_amt</f>
        <v>678.05688042619886</v>
      </c>
      <c r="E145">
        <f>C145*monthly_int</f>
        <v>204.85268000066202</v>
      </c>
      <c r="F145">
        <f t="shared" si="13"/>
        <v>473.20420042553684</v>
      </c>
      <c r="G145">
        <f t="shared" si="14"/>
        <v>31365.732904043933</v>
      </c>
      <c r="H145" t="str">
        <f t="shared" si="16"/>
        <v/>
      </c>
    </row>
    <row r="146" spans="1:8" x14ac:dyDescent="0.45">
      <c r="A146">
        <v>135</v>
      </c>
      <c r="B146" s="4">
        <f t="shared" si="12"/>
        <v>11.25</v>
      </c>
      <c r="C146">
        <f t="shared" si="15"/>
        <v>31365.732904043933</v>
      </c>
      <c r="D146" s="4">
        <f>D145+inc_amt</f>
        <v>683.05688042619886</v>
      </c>
      <c r="E146">
        <f>C146*monthly_int</f>
        <v>201.808069926944</v>
      </c>
      <c r="F146">
        <f t="shared" si="13"/>
        <v>481.24881049925489</v>
      </c>
      <c r="G146">
        <f t="shared" si="14"/>
        <v>30884.484093544677</v>
      </c>
      <c r="H146" t="str">
        <f t="shared" si="16"/>
        <v/>
      </c>
    </row>
    <row r="147" spans="1:8" x14ac:dyDescent="0.45">
      <c r="A147">
        <v>136</v>
      </c>
      <c r="B147" s="4">
        <f t="shared" si="12"/>
        <v>11.333333333333334</v>
      </c>
      <c r="C147">
        <f t="shared" si="15"/>
        <v>30884.484093544677</v>
      </c>
      <c r="D147" s="4">
        <f>D146+inc_amt</f>
        <v>688.05688042619886</v>
      </c>
      <c r="E147">
        <f>C147*monthly_int</f>
        <v>198.71170058978845</v>
      </c>
      <c r="F147">
        <f t="shared" si="13"/>
        <v>489.34517983641041</v>
      </c>
      <c r="G147">
        <f t="shared" si="14"/>
        <v>30395.138913708266</v>
      </c>
      <c r="H147" t="str">
        <f t="shared" si="16"/>
        <v/>
      </c>
    </row>
    <row r="148" spans="1:8" x14ac:dyDescent="0.45">
      <c r="A148">
        <v>137</v>
      </c>
      <c r="B148" s="4">
        <f t="shared" si="12"/>
        <v>11.416666666666666</v>
      </c>
      <c r="C148">
        <f t="shared" si="15"/>
        <v>30395.138913708266</v>
      </c>
      <c r="D148" s="4">
        <f>D147+inc_amt</f>
        <v>693.05688042619886</v>
      </c>
      <c r="E148">
        <f>C148*monthly_int</f>
        <v>195.56323896853593</v>
      </c>
      <c r="F148">
        <f t="shared" si="13"/>
        <v>497.49364145766293</v>
      </c>
      <c r="G148">
        <f t="shared" si="14"/>
        <v>29897.645272250604</v>
      </c>
      <c r="H148" t="str">
        <f t="shared" si="16"/>
        <v/>
      </c>
    </row>
    <row r="149" spans="1:8" x14ac:dyDescent="0.45">
      <c r="A149">
        <v>138</v>
      </c>
      <c r="B149" s="4">
        <f t="shared" si="12"/>
        <v>11.5</v>
      </c>
      <c r="C149">
        <f t="shared" si="15"/>
        <v>29897.645272250604</v>
      </c>
      <c r="D149" s="4">
        <f>D148+inc_amt</f>
        <v>698.05688042619886</v>
      </c>
      <c r="E149">
        <f>C149*monthly_int</f>
        <v>192.3623498998621</v>
      </c>
      <c r="F149">
        <f t="shared" si="13"/>
        <v>505.69453052633673</v>
      </c>
      <c r="G149">
        <f t="shared" si="14"/>
        <v>29391.950741724268</v>
      </c>
      <c r="H149" t="str">
        <f t="shared" si="16"/>
        <v/>
      </c>
    </row>
    <row r="150" spans="1:8" x14ac:dyDescent="0.45">
      <c r="A150">
        <v>139</v>
      </c>
      <c r="B150" s="4">
        <f t="shared" si="12"/>
        <v>11.583333333333334</v>
      </c>
      <c r="C150">
        <f t="shared" si="15"/>
        <v>29391.950741724268</v>
      </c>
      <c r="D150" s="4">
        <f>D149+inc_amt</f>
        <v>703.05688042619886</v>
      </c>
      <c r="E150">
        <f>C150*monthly_int</f>
        <v>189.1086960639916</v>
      </c>
      <c r="F150">
        <f t="shared" si="13"/>
        <v>513.94818436220726</v>
      </c>
      <c r="G150">
        <f t="shared" si="14"/>
        <v>28878.002557362059</v>
      </c>
      <c r="H150" t="str">
        <f t="shared" si="16"/>
        <v/>
      </c>
    </row>
    <row r="151" spans="1:8" x14ac:dyDescent="0.45">
      <c r="A151">
        <v>140</v>
      </c>
      <c r="B151" s="4">
        <f t="shared" si="12"/>
        <v>11.666666666666666</v>
      </c>
      <c r="C151">
        <f t="shared" si="15"/>
        <v>28878.002557362059</v>
      </c>
      <c r="D151" s="4">
        <f>D150+inc_amt</f>
        <v>708.05688042619886</v>
      </c>
      <c r="E151">
        <f>C151*monthly_int</f>
        <v>185.80193797082356</v>
      </c>
      <c r="F151">
        <f t="shared" si="13"/>
        <v>522.25494245537527</v>
      </c>
      <c r="G151">
        <f t="shared" si="14"/>
        <v>28355.747614906682</v>
      </c>
      <c r="H151" t="str">
        <f t="shared" si="16"/>
        <v/>
      </c>
    </row>
    <row r="152" spans="1:8" x14ac:dyDescent="0.45">
      <c r="A152">
        <v>141</v>
      </c>
      <c r="B152" s="4">
        <f t="shared" si="12"/>
        <v>11.75</v>
      </c>
      <c r="C152">
        <f t="shared" si="15"/>
        <v>28355.747614906682</v>
      </c>
      <c r="D152" s="4">
        <f>D151+inc_amt</f>
        <v>713.05688042619886</v>
      </c>
      <c r="E152">
        <f>C152*monthly_int</f>
        <v>182.44173394596754</v>
      </c>
      <c r="F152">
        <f t="shared" si="13"/>
        <v>530.61514648023126</v>
      </c>
      <c r="G152">
        <f t="shared" si="14"/>
        <v>27825.132468426451</v>
      </c>
      <c r="H152" t="str">
        <f t="shared" si="16"/>
        <v/>
      </c>
    </row>
    <row r="153" spans="1:8" x14ac:dyDescent="0.45">
      <c r="A153">
        <v>142</v>
      </c>
      <c r="B153" s="4">
        <f t="shared" si="12"/>
        <v>11.833333333333334</v>
      </c>
      <c r="C153">
        <f t="shared" si="15"/>
        <v>27825.132468426451</v>
      </c>
      <c r="D153" s="4">
        <f>D152+inc_amt</f>
        <v>718.05688042619886</v>
      </c>
      <c r="E153">
        <f>C153*monthly_int</f>
        <v>179.02774011668987</v>
      </c>
      <c r="F153">
        <f t="shared" si="13"/>
        <v>539.02914030950899</v>
      </c>
      <c r="G153">
        <f t="shared" si="14"/>
        <v>27286.10332811694</v>
      </c>
      <c r="H153" t="str">
        <f t="shared" si="16"/>
        <v/>
      </c>
    </row>
    <row r="154" spans="1:8" x14ac:dyDescent="0.45">
      <c r="A154">
        <v>143</v>
      </c>
      <c r="B154" s="4">
        <f t="shared" si="12"/>
        <v>11.916666666666666</v>
      </c>
      <c r="C154">
        <f t="shared" si="15"/>
        <v>27286.10332811694</v>
      </c>
      <c r="D154" s="4">
        <f>D153+inc_amt</f>
        <v>723.05688042619886</v>
      </c>
      <c r="E154">
        <f>C154*monthly_int</f>
        <v>175.55961039776921</v>
      </c>
      <c r="F154">
        <f t="shared" si="13"/>
        <v>547.49727002842963</v>
      </c>
      <c r="G154">
        <f t="shared" si="14"/>
        <v>26738.60605808851</v>
      </c>
      <c r="H154" t="str">
        <f t="shared" si="16"/>
        <v/>
      </c>
    </row>
    <row r="155" spans="1:8" x14ac:dyDescent="0.45">
      <c r="A155">
        <v>144</v>
      </c>
      <c r="B155" s="4">
        <f t="shared" si="12"/>
        <v>12</v>
      </c>
      <c r="C155">
        <f t="shared" si="15"/>
        <v>26738.60605808851</v>
      </c>
      <c r="D155" s="4">
        <f>D154+inc_amt</f>
        <v>728.05688042619886</v>
      </c>
      <c r="E155">
        <f>C155*monthly_int</f>
        <v>172.0369964772616</v>
      </c>
      <c r="F155">
        <f t="shared" si="13"/>
        <v>556.01988394893726</v>
      </c>
      <c r="G155">
        <f t="shared" si="14"/>
        <v>26182.586174139571</v>
      </c>
      <c r="H155" t="str">
        <f t="shared" si="16"/>
        <v/>
      </c>
    </row>
    <row r="156" spans="1:8" x14ac:dyDescent="0.45">
      <c r="A156">
        <v>145</v>
      </c>
      <c r="B156" s="4">
        <f t="shared" si="12"/>
        <v>12.083333333333334</v>
      </c>
      <c r="C156">
        <f t="shared" si="15"/>
        <v>26182.586174139571</v>
      </c>
      <c r="D156" s="4">
        <f>D155+inc_amt</f>
        <v>733.05688042619886</v>
      </c>
      <c r="E156">
        <f>C156*monthly_int</f>
        <v>168.45954780217352</v>
      </c>
      <c r="F156">
        <f t="shared" si="13"/>
        <v>564.59733262402528</v>
      </c>
      <c r="G156">
        <f t="shared" si="14"/>
        <v>25617.988841515547</v>
      </c>
      <c r="H156" t="str">
        <f t="shared" si="16"/>
        <v/>
      </c>
    </row>
    <row r="157" spans="1:8" x14ac:dyDescent="0.45">
      <c r="A157">
        <v>146</v>
      </c>
      <c r="B157" s="4">
        <f t="shared" si="12"/>
        <v>12.166666666666666</v>
      </c>
      <c r="C157">
        <f t="shared" si="15"/>
        <v>25617.988841515547</v>
      </c>
      <c r="D157" s="4">
        <f>D156+inc_amt</f>
        <v>738.05688042619886</v>
      </c>
      <c r="E157">
        <f>C157*monthly_int</f>
        <v>164.82691156404292</v>
      </c>
      <c r="F157">
        <f t="shared" si="13"/>
        <v>573.22996886215594</v>
      </c>
      <c r="G157">
        <f t="shared" si="14"/>
        <v>25044.75887265339</v>
      </c>
      <c r="H157" t="str">
        <f t="shared" si="16"/>
        <v/>
      </c>
    </row>
    <row r="158" spans="1:8" x14ac:dyDescent="0.45">
      <c r="A158">
        <v>147</v>
      </c>
      <c r="B158" s="4">
        <f t="shared" si="12"/>
        <v>12.25</v>
      </c>
      <c r="C158">
        <f t="shared" si="15"/>
        <v>25044.75887265339</v>
      </c>
      <c r="D158" s="4">
        <f>D157+inc_amt</f>
        <v>743.05688042619886</v>
      </c>
      <c r="E158">
        <f>C158*monthly_int</f>
        <v>161.13873268442748</v>
      </c>
      <c r="F158">
        <f t="shared" si="13"/>
        <v>581.91814774177135</v>
      </c>
      <c r="G158">
        <f t="shared" si="14"/>
        <v>24462.840724911621</v>
      </c>
      <c r="H158" t="str">
        <f t="shared" si="16"/>
        <v/>
      </c>
    </row>
    <row r="159" spans="1:8" x14ac:dyDescent="0.45">
      <c r="A159">
        <v>148</v>
      </c>
      <c r="B159" s="4">
        <f t="shared" si="12"/>
        <v>12.333333333333334</v>
      </c>
      <c r="C159">
        <f t="shared" si="15"/>
        <v>24462.840724911621</v>
      </c>
      <c r="D159" s="4">
        <f>D158+inc_amt</f>
        <v>748.05688042619886</v>
      </c>
      <c r="E159">
        <f>C159*monthly_int</f>
        <v>157.39465380029952</v>
      </c>
      <c r="F159">
        <f t="shared" si="13"/>
        <v>590.66222662589939</v>
      </c>
      <c r="G159">
        <f t="shared" si="14"/>
        <v>23872.178498285721</v>
      </c>
      <c r="H159" t="str">
        <f t="shared" si="16"/>
        <v/>
      </c>
    </row>
    <row r="160" spans="1:8" x14ac:dyDescent="0.45">
      <c r="A160">
        <v>149</v>
      </c>
      <c r="B160" s="4">
        <f t="shared" si="12"/>
        <v>12.416666666666666</v>
      </c>
      <c r="C160">
        <f t="shared" si="15"/>
        <v>23872.178498285721</v>
      </c>
      <c r="D160" s="4">
        <f>D159+inc_amt</f>
        <v>753.05688042619886</v>
      </c>
      <c r="E160">
        <f>C160*monthly_int</f>
        <v>153.59431524934681</v>
      </c>
      <c r="F160">
        <f t="shared" si="13"/>
        <v>599.46256517685208</v>
      </c>
      <c r="G160">
        <f t="shared" si="14"/>
        <v>23272.71593310887</v>
      </c>
      <c r="H160" t="str">
        <f t="shared" si="16"/>
        <v/>
      </c>
    </row>
    <row r="161" spans="1:8" x14ac:dyDescent="0.45">
      <c r="A161">
        <v>150</v>
      </c>
      <c r="B161" s="4">
        <f t="shared" si="12"/>
        <v>12.5</v>
      </c>
      <c r="C161">
        <f t="shared" si="15"/>
        <v>23272.71593310887</v>
      </c>
      <c r="D161" s="4">
        <f>D160+inc_amt</f>
        <v>758.05688042619886</v>
      </c>
      <c r="E161">
        <f>C161*monthly_int</f>
        <v>149.73735505517905</v>
      </c>
      <c r="F161">
        <f t="shared" si="13"/>
        <v>608.31952537101984</v>
      </c>
      <c r="G161">
        <f t="shared" si="14"/>
        <v>22664.396407737851</v>
      </c>
      <c r="H161" t="str">
        <f t="shared" si="16"/>
        <v/>
      </c>
    </row>
    <row r="162" spans="1:8" x14ac:dyDescent="0.45">
      <c r="A162">
        <v>151</v>
      </c>
      <c r="B162" s="4">
        <f t="shared" si="12"/>
        <v>12.583333333333334</v>
      </c>
      <c r="C162">
        <f t="shared" si="15"/>
        <v>22664.396407737851</v>
      </c>
      <c r="D162" s="4">
        <f>D161+inc_amt</f>
        <v>763.05688042619886</v>
      </c>
      <c r="E162">
        <f>C162*monthly_int</f>
        <v>145.82340891243891</v>
      </c>
      <c r="F162">
        <f t="shared" si="13"/>
        <v>617.23347151375992</v>
      </c>
      <c r="G162">
        <f t="shared" si="14"/>
        <v>22047.162936224093</v>
      </c>
      <c r="H162" t="str">
        <f t="shared" si="16"/>
        <v/>
      </c>
    </row>
    <row r="163" spans="1:8" x14ac:dyDescent="0.45">
      <c r="A163">
        <v>152</v>
      </c>
      <c r="B163" s="4">
        <f t="shared" si="12"/>
        <v>12.666666666666666</v>
      </c>
      <c r="C163">
        <f t="shared" si="15"/>
        <v>22047.162936224093</v>
      </c>
      <c r="D163" s="4">
        <f>D162+inc_amt</f>
        <v>768.05688042619886</v>
      </c>
      <c r="E163">
        <f>C163*monthly_int</f>
        <v>141.85211017181746</v>
      </c>
      <c r="F163">
        <f t="shared" si="13"/>
        <v>626.2047702543814</v>
      </c>
      <c r="G163">
        <f t="shared" si="14"/>
        <v>21420.958165969711</v>
      </c>
      <c r="H163" t="str">
        <f t="shared" si="16"/>
        <v/>
      </c>
    </row>
    <row r="164" spans="1:8" x14ac:dyDescent="0.45">
      <c r="A164">
        <v>153</v>
      </c>
      <c r="B164" s="4">
        <f t="shared" si="12"/>
        <v>12.75</v>
      </c>
      <c r="C164">
        <f t="shared" si="15"/>
        <v>21420.958165969711</v>
      </c>
      <c r="D164" s="4">
        <f>D163+inc_amt</f>
        <v>773.05688042619886</v>
      </c>
      <c r="E164">
        <f>C164*monthly_int</f>
        <v>137.82308982497298</v>
      </c>
      <c r="F164">
        <f t="shared" si="13"/>
        <v>635.23379060122591</v>
      </c>
      <c r="G164">
        <f t="shared" si="14"/>
        <v>20785.724375368485</v>
      </c>
      <c r="H164" t="str">
        <f t="shared" si="16"/>
        <v/>
      </c>
    </row>
    <row r="165" spans="1:8" x14ac:dyDescent="0.45">
      <c r="A165">
        <v>154</v>
      </c>
      <c r="B165" s="4">
        <f t="shared" si="12"/>
        <v>12.833333333333334</v>
      </c>
      <c r="C165">
        <f t="shared" si="15"/>
        <v>20785.724375368485</v>
      </c>
      <c r="D165" s="4">
        <f>D164+inc_amt</f>
        <v>778.05688042619886</v>
      </c>
      <c r="E165">
        <f>C165*monthly_int</f>
        <v>133.73597648935308</v>
      </c>
      <c r="F165">
        <f t="shared" si="13"/>
        <v>644.32090393684575</v>
      </c>
      <c r="G165">
        <f t="shared" si="14"/>
        <v>20141.40347143164</v>
      </c>
      <c r="H165" t="str">
        <f t="shared" si="16"/>
        <v/>
      </c>
    </row>
    <row r="166" spans="1:8" x14ac:dyDescent="0.45">
      <c r="A166">
        <v>155</v>
      </c>
      <c r="B166" s="4">
        <f t="shared" si="12"/>
        <v>12.916666666666666</v>
      </c>
      <c r="C166">
        <f t="shared" si="15"/>
        <v>20141.40347143164</v>
      </c>
      <c r="D166" s="4">
        <f>D165+inc_amt</f>
        <v>783.05688042619886</v>
      </c>
      <c r="E166">
        <f>C166*monthly_int</f>
        <v>129.59039639291879</v>
      </c>
      <c r="F166">
        <f t="shared" si="13"/>
        <v>653.46648403328004</v>
      </c>
      <c r="G166">
        <f t="shared" si="14"/>
        <v>19487.93698739836</v>
      </c>
      <c r="H166" t="str">
        <f t="shared" si="16"/>
        <v/>
      </c>
    </row>
    <row r="167" spans="1:8" x14ac:dyDescent="0.45">
      <c r="A167">
        <v>156</v>
      </c>
      <c r="B167" s="4">
        <f t="shared" si="12"/>
        <v>13</v>
      </c>
      <c r="C167">
        <f t="shared" si="15"/>
        <v>19487.93698739836</v>
      </c>
      <c r="D167" s="4">
        <f>D166+inc_amt</f>
        <v>788.05688042619886</v>
      </c>
      <c r="E167">
        <f>C167*monthly_int</f>
        <v>125.38597335877058</v>
      </c>
      <c r="F167">
        <f t="shared" si="13"/>
        <v>662.67090706742829</v>
      </c>
      <c r="G167">
        <f t="shared" si="14"/>
        <v>18825.26608033093</v>
      </c>
      <c r="H167" t="str">
        <f t="shared" si="16"/>
        <v/>
      </c>
    </row>
    <row r="168" spans="1:8" x14ac:dyDescent="0.45">
      <c r="A168">
        <v>157</v>
      </c>
      <c r="B168" s="4">
        <f t="shared" si="12"/>
        <v>13.083333333333334</v>
      </c>
      <c r="C168">
        <f t="shared" si="15"/>
        <v>18825.26608033093</v>
      </c>
      <c r="D168" s="4">
        <f>D167+inc_amt</f>
        <v>793.05688042619886</v>
      </c>
      <c r="E168">
        <f>C168*monthly_int</f>
        <v>121.12232878967546</v>
      </c>
      <c r="F168">
        <f t="shared" si="13"/>
        <v>671.93455163652334</v>
      </c>
      <c r="G168">
        <f t="shared" si="14"/>
        <v>18153.331528694405</v>
      </c>
      <c r="H168" t="str">
        <f t="shared" si="16"/>
        <v/>
      </c>
    </row>
    <row r="169" spans="1:8" x14ac:dyDescent="0.45">
      <c r="A169">
        <v>158</v>
      </c>
      <c r="B169" s="4">
        <f t="shared" si="12"/>
        <v>13.166666666666666</v>
      </c>
      <c r="C169">
        <f t="shared" si="15"/>
        <v>18153.331528694405</v>
      </c>
      <c r="D169" s="4">
        <f>D168+inc_amt</f>
        <v>798.05688042619886</v>
      </c>
      <c r="E169">
        <f>C169*monthly_int</f>
        <v>116.79908165249441</v>
      </c>
      <c r="F169">
        <f t="shared" si="13"/>
        <v>681.25779877370451</v>
      </c>
      <c r="G169">
        <f t="shared" si="14"/>
        <v>17472.073729920699</v>
      </c>
      <c r="H169" t="str">
        <f t="shared" si="16"/>
        <v/>
      </c>
    </row>
    <row r="170" spans="1:8" x14ac:dyDescent="0.45">
      <c r="A170">
        <v>159</v>
      </c>
      <c r="B170" s="4">
        <f t="shared" si="12"/>
        <v>13.25</v>
      </c>
      <c r="C170">
        <f t="shared" si="15"/>
        <v>17472.073729920699</v>
      </c>
      <c r="D170" s="4">
        <f>D169+inc_amt</f>
        <v>803.05688042619886</v>
      </c>
      <c r="E170">
        <f>C170*monthly_int</f>
        <v>112.41584846250973</v>
      </c>
      <c r="F170">
        <f t="shared" si="13"/>
        <v>690.6410319636891</v>
      </c>
      <c r="G170">
        <f t="shared" si="14"/>
        <v>16781.432697957011</v>
      </c>
      <c r="H170" t="str">
        <f t="shared" si="16"/>
        <v/>
      </c>
    </row>
    <row r="171" spans="1:8" x14ac:dyDescent="0.45">
      <c r="A171">
        <v>160</v>
      </c>
      <c r="B171" s="4">
        <f t="shared" si="12"/>
        <v>13.333333333333334</v>
      </c>
      <c r="C171">
        <f t="shared" si="15"/>
        <v>16781.432697957011</v>
      </c>
      <c r="D171" s="4">
        <f>D170+inc_amt</f>
        <v>808.05688042619886</v>
      </c>
      <c r="E171">
        <f>C171*monthly_int</f>
        <v>107.97224326765151</v>
      </c>
      <c r="F171">
        <f t="shared" si="13"/>
        <v>700.08463715854737</v>
      </c>
      <c r="G171">
        <f t="shared" si="14"/>
        <v>16081.348060798464</v>
      </c>
      <c r="H171" t="str">
        <f t="shared" si="16"/>
        <v/>
      </c>
    </row>
    <row r="172" spans="1:8" x14ac:dyDescent="0.45">
      <c r="A172">
        <v>161</v>
      </c>
      <c r="B172" s="4">
        <f t="shared" si="12"/>
        <v>13.416666666666666</v>
      </c>
      <c r="C172">
        <f t="shared" si="15"/>
        <v>16081.348060798464</v>
      </c>
      <c r="D172" s="4">
        <f>D171+inc_amt</f>
        <v>813.05688042619886</v>
      </c>
      <c r="E172">
        <f>C172*monthly_int</f>
        <v>103.46787763262259</v>
      </c>
      <c r="F172">
        <f t="shared" si="13"/>
        <v>709.58900279357624</v>
      </c>
      <c r="G172">
        <f t="shared" si="14"/>
        <v>15371.759058004887</v>
      </c>
      <c r="H172" t="str">
        <f t="shared" si="16"/>
        <v/>
      </c>
    </row>
    <row r="173" spans="1:8" x14ac:dyDescent="0.45">
      <c r="A173">
        <v>162</v>
      </c>
      <c r="B173" s="4">
        <f t="shared" si="12"/>
        <v>13.5</v>
      </c>
      <c r="C173">
        <f t="shared" si="15"/>
        <v>15371.759058004887</v>
      </c>
      <c r="D173" s="4">
        <f>D172+inc_amt</f>
        <v>818.05688042619886</v>
      </c>
      <c r="E173">
        <f>C173*monthly_int</f>
        <v>98.902360622921407</v>
      </c>
      <c r="F173">
        <f t="shared" si="13"/>
        <v>719.15451980327748</v>
      </c>
      <c r="G173">
        <f t="shared" si="14"/>
        <v>14652.604538201609</v>
      </c>
      <c r="H173">
        <f t="shared" si="16"/>
        <v>162</v>
      </c>
    </row>
    <row r="174" spans="1:8" x14ac:dyDescent="0.45">
      <c r="A174">
        <v>163</v>
      </c>
      <c r="B174" s="4">
        <f t="shared" si="12"/>
        <v>13.583333333333334</v>
      </c>
      <c r="C174">
        <f t="shared" si="15"/>
        <v>14652.604538201609</v>
      </c>
      <c r="D174" s="4">
        <f>D173+inc_amt</f>
        <v>823.05688042619886</v>
      </c>
      <c r="E174">
        <f>C174*monthly_int</f>
        <v>94.275298788762058</v>
      </c>
      <c r="F174">
        <f t="shared" si="13"/>
        <v>728.78158163743683</v>
      </c>
      <c r="G174">
        <f t="shared" si="14"/>
        <v>13923.822956564172</v>
      </c>
      <c r="H174" t="str">
        <f t="shared" si="16"/>
        <v/>
      </c>
    </row>
    <row r="175" spans="1:8" x14ac:dyDescent="0.45">
      <c r="A175">
        <v>164</v>
      </c>
      <c r="B175" s="4">
        <f t="shared" si="12"/>
        <v>13.666666666666666</v>
      </c>
      <c r="C175">
        <f t="shared" si="15"/>
        <v>13923.822956564172</v>
      </c>
      <c r="D175" s="4">
        <f>D174+inc_amt</f>
        <v>828.05688042619886</v>
      </c>
      <c r="E175">
        <f>C175*monthly_int</f>
        <v>89.586296148890867</v>
      </c>
      <c r="F175">
        <f t="shared" si="13"/>
        <v>738.47058427730803</v>
      </c>
      <c r="G175">
        <f t="shared" si="14"/>
        <v>13185.352372286865</v>
      </c>
      <c r="H175" t="str">
        <f t="shared" si="16"/>
        <v/>
      </c>
    </row>
    <row r="176" spans="1:8" x14ac:dyDescent="0.45">
      <c r="A176">
        <v>165</v>
      </c>
      <c r="B176" s="4">
        <f t="shared" si="12"/>
        <v>13.75</v>
      </c>
      <c r="C176">
        <f t="shared" si="15"/>
        <v>13185.352372286865</v>
      </c>
      <c r="D176" s="4">
        <f>D175+inc_amt</f>
        <v>833.05688042619886</v>
      </c>
      <c r="E176">
        <f>C176*monthly_int</f>
        <v>84.834954174298844</v>
      </c>
      <c r="F176">
        <f t="shared" si="13"/>
        <v>748.22192625189996</v>
      </c>
      <c r="G176">
        <f t="shared" si="14"/>
        <v>12437.130446034966</v>
      </c>
      <c r="H176" t="str">
        <f t="shared" si="16"/>
        <v/>
      </c>
    </row>
    <row r="177" spans="1:8" x14ac:dyDescent="0.45">
      <c r="A177">
        <v>166</v>
      </c>
      <c r="B177" s="4">
        <f t="shared" si="12"/>
        <v>13.833333333333334</v>
      </c>
      <c r="C177">
        <f t="shared" si="15"/>
        <v>12437.130446034966</v>
      </c>
      <c r="D177" s="4">
        <f>D176+inc_amt</f>
        <v>838.05688042619886</v>
      </c>
      <c r="E177">
        <f>C177*monthly_int</f>
        <v>80.020871771829363</v>
      </c>
      <c r="F177">
        <f t="shared" si="13"/>
        <v>758.03600865436954</v>
      </c>
      <c r="G177">
        <f t="shared" si="14"/>
        <v>11679.094437380596</v>
      </c>
      <c r="H177" t="str">
        <f t="shared" si="16"/>
        <v/>
      </c>
    </row>
    <row r="178" spans="1:8" x14ac:dyDescent="0.45">
      <c r="A178">
        <v>167</v>
      </c>
      <c r="B178" s="4">
        <f t="shared" si="12"/>
        <v>13.916666666666666</v>
      </c>
      <c r="C178">
        <f t="shared" si="15"/>
        <v>11679.094437380596</v>
      </c>
      <c r="D178" s="4">
        <f>D177+inc_amt</f>
        <v>843.05688042619886</v>
      </c>
      <c r="E178">
        <f>C178*monthly_int</f>
        <v>75.143645267680327</v>
      </c>
      <c r="F178">
        <f t="shared" si="13"/>
        <v>767.91323515851855</v>
      </c>
      <c r="G178">
        <f t="shared" si="14"/>
        <v>10911.181202222077</v>
      </c>
      <c r="H178" t="str">
        <f t="shared" si="16"/>
        <v/>
      </c>
    </row>
    <row r="179" spans="1:8" x14ac:dyDescent="0.45">
      <c r="A179">
        <v>168</v>
      </c>
      <c r="B179" s="4">
        <f t="shared" si="12"/>
        <v>14</v>
      </c>
      <c r="C179">
        <f t="shared" si="15"/>
        <v>10911.181202222077</v>
      </c>
      <c r="D179" s="4">
        <f>D178+inc_amt</f>
        <v>848.05688042619886</v>
      </c>
      <c r="E179">
        <f>C179*monthly_int</f>
        <v>70.202868390800262</v>
      </c>
      <c r="F179">
        <f t="shared" si="13"/>
        <v>777.85401203539857</v>
      </c>
      <c r="G179">
        <f t="shared" si="14"/>
        <v>10133.327190186677</v>
      </c>
      <c r="H179" t="str">
        <f t="shared" si="16"/>
        <v/>
      </c>
    </row>
    <row r="180" spans="1:8" x14ac:dyDescent="0.45">
      <c r="A180">
        <v>169</v>
      </c>
      <c r="B180" s="4">
        <f t="shared" si="12"/>
        <v>14.083333333333334</v>
      </c>
      <c r="C180">
        <f t="shared" si="15"/>
        <v>10133.327190186677</v>
      </c>
      <c r="D180" s="4">
        <f>D179+inc_amt</f>
        <v>853.05688042619886</v>
      </c>
      <c r="E180">
        <f>C180*monthly_int</f>
        <v>65.198132256177544</v>
      </c>
      <c r="F180">
        <f t="shared" si="13"/>
        <v>787.85874817002127</v>
      </c>
      <c r="G180">
        <f t="shared" si="14"/>
        <v>9345.4684420166559</v>
      </c>
      <c r="H180" t="str">
        <f t="shared" si="16"/>
        <v/>
      </c>
    </row>
    <row r="181" spans="1:8" x14ac:dyDescent="0.45">
      <c r="A181">
        <v>170</v>
      </c>
      <c r="B181" s="4">
        <f t="shared" si="12"/>
        <v>14.166666666666666</v>
      </c>
      <c r="C181">
        <f t="shared" si="15"/>
        <v>9345.4684420166559</v>
      </c>
      <c r="D181" s="4">
        <f>D180+inc_amt</f>
        <v>858.05688042619886</v>
      </c>
      <c r="E181">
        <f>C181*monthly_int</f>
        <v>60.129025348022012</v>
      </c>
      <c r="F181">
        <f t="shared" si="13"/>
        <v>797.92785507817689</v>
      </c>
      <c r="G181">
        <f t="shared" si="14"/>
        <v>8547.5405869384795</v>
      </c>
      <c r="H181" t="str">
        <f t="shared" si="16"/>
        <v/>
      </c>
    </row>
    <row r="182" spans="1:8" x14ac:dyDescent="0.45">
      <c r="A182">
        <v>171</v>
      </c>
      <c r="B182" s="4">
        <f t="shared" si="12"/>
        <v>14.25</v>
      </c>
      <c r="C182">
        <f t="shared" si="15"/>
        <v>8547.5405869384795</v>
      </c>
      <c r="D182" s="4">
        <f>D181+inc_amt</f>
        <v>863.05688042619886</v>
      </c>
      <c r="E182">
        <f>C182*monthly_int</f>
        <v>54.99513350283857</v>
      </c>
      <c r="F182">
        <f t="shared" si="13"/>
        <v>808.06174692336026</v>
      </c>
      <c r="G182">
        <f t="shared" si="14"/>
        <v>7739.4788400151192</v>
      </c>
      <c r="H182" t="str">
        <f t="shared" si="16"/>
        <v/>
      </c>
    </row>
    <row r="183" spans="1:8" x14ac:dyDescent="0.45">
      <c r="A183">
        <v>172</v>
      </c>
      <c r="B183" s="4">
        <f t="shared" si="12"/>
        <v>14.333333333333334</v>
      </c>
      <c r="C183">
        <f t="shared" si="15"/>
        <v>7739.4788400151192</v>
      </c>
      <c r="D183" s="4">
        <f>D182+inc_amt</f>
        <v>868.05688042619886</v>
      </c>
      <c r="E183">
        <f>C183*monthly_int</f>
        <v>49.796039892391697</v>
      </c>
      <c r="F183">
        <f t="shared" si="13"/>
        <v>818.26084053380714</v>
      </c>
      <c r="G183">
        <f t="shared" si="14"/>
        <v>6921.2179994813123</v>
      </c>
      <c r="H183" t="str">
        <f t="shared" si="16"/>
        <v/>
      </c>
    </row>
    <row r="184" spans="1:8" x14ac:dyDescent="0.45">
      <c r="A184">
        <v>173</v>
      </c>
      <c r="B184" s="4">
        <f t="shared" si="12"/>
        <v>14.416666666666666</v>
      </c>
      <c r="C184">
        <f t="shared" si="15"/>
        <v>6921.2179994813123</v>
      </c>
      <c r="D184" s="4">
        <f>D183+inc_amt</f>
        <v>873.05688042619886</v>
      </c>
      <c r="E184">
        <f>C184*monthly_int</f>
        <v>44.531325006560472</v>
      </c>
      <c r="F184">
        <f t="shared" si="13"/>
        <v>828.52555541963841</v>
      </c>
      <c r="G184">
        <f t="shared" si="14"/>
        <v>6092.692444061674</v>
      </c>
      <c r="H184" t="str">
        <f t="shared" si="16"/>
        <v/>
      </c>
    </row>
    <row r="185" spans="1:8" x14ac:dyDescent="0.45">
      <c r="A185">
        <v>174</v>
      </c>
      <c r="B185" s="4">
        <f t="shared" si="12"/>
        <v>14.5</v>
      </c>
      <c r="C185">
        <f t="shared" si="15"/>
        <v>6092.692444061674</v>
      </c>
      <c r="D185" s="4">
        <f>D184+inc_amt</f>
        <v>878.05688042619886</v>
      </c>
      <c r="E185">
        <f>C185*monthly_int</f>
        <v>39.200566636083202</v>
      </c>
      <c r="F185">
        <f t="shared" si="13"/>
        <v>838.85631379011568</v>
      </c>
      <c r="G185">
        <f t="shared" si="14"/>
        <v>5253.8361302715584</v>
      </c>
      <c r="H185" t="str">
        <f t="shared" si="16"/>
        <v/>
      </c>
    </row>
    <row r="186" spans="1:8" x14ac:dyDescent="0.45">
      <c r="A186">
        <v>175</v>
      </c>
      <c r="B186" s="4">
        <f t="shared" si="12"/>
        <v>14.583333333333334</v>
      </c>
      <c r="C186">
        <f t="shared" si="15"/>
        <v>5253.8361302715584</v>
      </c>
      <c r="D186" s="4">
        <f>D185+inc_amt</f>
        <v>883.05688042619886</v>
      </c>
      <c r="E186">
        <f>C186*monthly_int</f>
        <v>33.803339855191112</v>
      </c>
      <c r="F186">
        <f t="shared" si="13"/>
        <v>849.25354057100776</v>
      </c>
      <c r="G186">
        <f t="shared" si="14"/>
        <v>4404.5825897005507</v>
      </c>
      <c r="H186" t="str">
        <f t="shared" si="16"/>
        <v/>
      </c>
    </row>
    <row r="187" spans="1:8" x14ac:dyDescent="0.45">
      <c r="A187">
        <v>176</v>
      </c>
      <c r="B187" s="4">
        <f t="shared" si="12"/>
        <v>14.666666666666666</v>
      </c>
      <c r="C187">
        <f t="shared" si="15"/>
        <v>4404.5825897005507</v>
      </c>
      <c r="D187" s="4">
        <f>D186+inc_amt</f>
        <v>888.05688042619886</v>
      </c>
      <c r="E187">
        <f>C187*monthly_int</f>
        <v>28.339217004130226</v>
      </c>
      <c r="F187">
        <f t="shared" si="13"/>
        <v>859.71766342206865</v>
      </c>
      <c r="G187">
        <f t="shared" si="14"/>
        <v>3544.864926278482</v>
      </c>
      <c r="H187" t="str">
        <f t="shared" si="16"/>
        <v/>
      </c>
    </row>
    <row r="188" spans="1:8" x14ac:dyDescent="0.45">
      <c r="A188">
        <v>177</v>
      </c>
      <c r="B188" s="4">
        <f t="shared" si="12"/>
        <v>14.75</v>
      </c>
      <c r="C188">
        <f t="shared" si="15"/>
        <v>3544.864926278482</v>
      </c>
      <c r="D188" s="4">
        <f>D187+inc_amt</f>
        <v>893.05688042619886</v>
      </c>
      <c r="E188">
        <f>C188*monthly_int</f>
        <v>22.807767671570844</v>
      </c>
      <c r="F188">
        <f t="shared" si="13"/>
        <v>870.24911275462796</v>
      </c>
      <c r="G188">
        <f t="shared" si="14"/>
        <v>2674.6158135238538</v>
      </c>
      <c r="H188" t="str">
        <f t="shared" si="16"/>
        <v/>
      </c>
    </row>
    <row r="189" spans="1:8" x14ac:dyDescent="0.45">
      <c r="A189">
        <v>178</v>
      </c>
      <c r="B189" s="4">
        <f t="shared" si="12"/>
        <v>14.833333333333334</v>
      </c>
      <c r="C189">
        <f t="shared" si="15"/>
        <v>2674.6158135238538</v>
      </c>
      <c r="D189" s="4">
        <f>D188+inc_amt</f>
        <v>898.05688042619886</v>
      </c>
      <c r="E189">
        <f>C189*monthly_int</f>
        <v>17.208558676903795</v>
      </c>
      <c r="F189">
        <f t="shared" si="13"/>
        <v>880.84832174929511</v>
      </c>
      <c r="G189">
        <f t="shared" si="14"/>
        <v>1793.7674917745587</v>
      </c>
      <c r="H189" t="str">
        <f t="shared" si="16"/>
        <v/>
      </c>
    </row>
    <row r="190" spans="1:8" x14ac:dyDescent="0.45">
      <c r="A190">
        <v>179</v>
      </c>
      <c r="B190" s="4">
        <f t="shared" si="12"/>
        <v>14.916666666666666</v>
      </c>
      <c r="C190">
        <f t="shared" si="15"/>
        <v>1793.7674917745587</v>
      </c>
      <c r="D190" s="4">
        <f>D189+inc_amt</f>
        <v>903.05688042619886</v>
      </c>
      <c r="E190">
        <f>C190*monthly_int</f>
        <v>11.541154052422842</v>
      </c>
      <c r="F190">
        <f t="shared" si="13"/>
        <v>891.51572637377603</v>
      </c>
      <c r="G190">
        <f t="shared" si="14"/>
        <v>902.25176540078269</v>
      </c>
      <c r="H190" t="str">
        <f t="shared" si="16"/>
        <v/>
      </c>
    </row>
    <row r="191" spans="1:8" x14ac:dyDescent="0.45">
      <c r="A191">
        <v>180</v>
      </c>
      <c r="B191" s="4">
        <f t="shared" si="12"/>
        <v>15</v>
      </c>
      <c r="C191">
        <f t="shared" si="15"/>
        <v>902.25176540078269</v>
      </c>
      <c r="D191" s="4">
        <f>D190+inc_amt</f>
        <v>908.05688042619886</v>
      </c>
      <c r="E191">
        <f>C191*monthly_int</f>
        <v>5.8051150253923867</v>
      </c>
      <c r="F191">
        <f t="shared" si="13"/>
        <v>902.25176540080645</v>
      </c>
      <c r="G191">
        <f t="shared" si="14"/>
        <v>-2.376054908381775E-11</v>
      </c>
      <c r="H191" t="str">
        <f t="shared" si="16"/>
        <v/>
      </c>
    </row>
  </sheetData>
  <autoFilter ref="A11:P11" xr:uid="{B0437787-B135-487F-8155-C3A73CC381B1}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20</vt:i4>
      </vt:variant>
    </vt:vector>
  </HeadingPairs>
  <TitlesOfParts>
    <vt:vector size="26" baseType="lpstr">
      <vt:lpstr>Qs5_part1</vt:lpstr>
      <vt:lpstr>Qs5_part2</vt:lpstr>
      <vt:lpstr>Qs7</vt:lpstr>
      <vt:lpstr>QB6_Q1</vt:lpstr>
      <vt:lpstr>QB6_Q2</vt:lpstr>
      <vt:lpstr>QB6_Q4</vt:lpstr>
      <vt:lpstr>ar</vt:lpstr>
      <vt:lpstr>dec_r</vt:lpstr>
      <vt:lpstr>eff_iq7</vt:lpstr>
      <vt:lpstr>FP</vt:lpstr>
      <vt:lpstr>Qs5_part2!FW</vt:lpstr>
      <vt:lpstr>FW</vt:lpstr>
      <vt:lpstr>Qs5_part2!I</vt:lpstr>
      <vt:lpstr>I</vt:lpstr>
      <vt:lpstr>ILoan</vt:lpstr>
      <vt:lpstr>inc_amt</vt:lpstr>
      <vt:lpstr>inc_r</vt:lpstr>
      <vt:lpstr>Qs5_part2!inc_w</vt:lpstr>
      <vt:lpstr>inc_w</vt:lpstr>
      <vt:lpstr>loan_amt</vt:lpstr>
      <vt:lpstr>monthly_int</vt:lpstr>
      <vt:lpstr>q_int</vt:lpstr>
      <vt:lpstr>Qs5_part2!qir</vt:lpstr>
      <vt:lpstr>qir</vt:lpstr>
      <vt:lpstr>QRA</vt:lpstr>
      <vt:lpstr>repay_amt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Devarshi shah</dc:creator>
  <cp:lastModifiedBy>Devarshi shah</cp:lastModifiedBy>
  <dcterms:created xsi:type="dcterms:W3CDTF">2015-06-05T18:17:20Z</dcterms:created>
  <dcterms:modified xsi:type="dcterms:W3CDTF">2021-01-15T12:16:32Z</dcterms:modified>
</cp:coreProperties>
</file>